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6765" activeTab="0"/>
  </bookViews>
  <sheets>
    <sheet name="ZASOBY" sheetId="1" r:id="rId1"/>
    <sheet name="ZASOBY-WŁ." sheetId="2" r:id="rId2"/>
    <sheet name="ZASOBY-GMINNE" sheetId="3" r:id="rId3"/>
  </sheets>
  <definedNames>
    <definedName name="_xlnm._FilterDatabase" localSheetId="0" hidden="1">'ZASOBY'!$C$8:$Y$326</definedName>
    <definedName name="_xlnm._FilterDatabase" localSheetId="2" hidden="1">'ZASOBY-GMINNE'!$B$8:$Y$327</definedName>
    <definedName name="_xlnm._FilterDatabase" localSheetId="1" hidden="1">'ZASOBY-WŁ.'!$B$8:$Y$327</definedName>
    <definedName name="_xlnm.Print_Area" localSheetId="0">'ZASOBY'!$C$2:$AA$325</definedName>
    <definedName name="_xlnm.Print_Area" localSheetId="2">'ZASOBY-GMINNE'!$B$2:$Y$325</definedName>
    <definedName name="_xlnm.Print_Area" localSheetId="1">'ZASOBY-WŁ.'!$B$2:$Y$325</definedName>
  </definedNames>
  <calcPr fullCalcOnLoad="1"/>
</workbook>
</file>

<file path=xl/sharedStrings.xml><?xml version="1.0" encoding="utf-8"?>
<sst xmlns="http://schemas.openxmlformats.org/spreadsheetml/2006/main" count="4248" uniqueCount="244">
  <si>
    <t>Sumy kontrolne</t>
  </si>
  <si>
    <t xml:space="preserve"> </t>
  </si>
  <si>
    <t>L.p.</t>
  </si>
  <si>
    <t>Numer</t>
  </si>
  <si>
    <t>kat.</t>
  </si>
  <si>
    <t>Nazwa</t>
  </si>
  <si>
    <t>Adres budynku</t>
  </si>
  <si>
    <t>oznaczenie</t>
  </si>
  <si>
    <t xml:space="preserve">                Budynki</t>
  </si>
  <si>
    <t xml:space="preserve">            Ilość  izb</t>
  </si>
  <si>
    <t xml:space="preserve">          Powierzchnia użytkowa</t>
  </si>
  <si>
    <t xml:space="preserve">      Powierzchnia  ogrzewana</t>
  </si>
  <si>
    <t>Kubatura</t>
  </si>
  <si>
    <t>Rok</t>
  </si>
  <si>
    <t>inwent.</t>
  </si>
  <si>
    <t>miejsc.</t>
  </si>
  <si>
    <t>położenia</t>
  </si>
  <si>
    <t>mieszk.</t>
  </si>
  <si>
    <t>niem.</t>
  </si>
  <si>
    <t>ogółem</t>
  </si>
  <si>
    <t>Ogółem</t>
  </si>
  <si>
    <t>l. mieszk.</t>
  </si>
  <si>
    <t>l. niemieszk.</t>
  </si>
  <si>
    <t>budynku</t>
  </si>
  <si>
    <t>budowy</t>
  </si>
  <si>
    <t>szt.</t>
  </si>
  <si>
    <t>m2</t>
  </si>
  <si>
    <t>m3</t>
  </si>
  <si>
    <t>IIM</t>
  </si>
  <si>
    <t>Police</t>
  </si>
  <si>
    <t>ASFALTOWA</t>
  </si>
  <si>
    <t>31a</t>
  </si>
  <si>
    <t>IB</t>
  </si>
  <si>
    <t>BANKOWA</t>
  </si>
  <si>
    <t>I</t>
  </si>
  <si>
    <t>35-37</t>
  </si>
  <si>
    <t>BOH. WESTERPLATTE</t>
  </si>
  <si>
    <t>2-4-6-8</t>
  </si>
  <si>
    <t>CISOWA</t>
  </si>
  <si>
    <t>DĘBOWA</t>
  </si>
  <si>
    <t>DOLNA</t>
  </si>
  <si>
    <t>III</t>
  </si>
  <si>
    <t>DRZYMAŁY</t>
  </si>
  <si>
    <t>EM. PLATER</t>
  </si>
  <si>
    <t>GOLENIOWSKA</t>
  </si>
  <si>
    <t>GRUNWALDZKA</t>
  </si>
  <si>
    <t>GRZYBOWA</t>
  </si>
  <si>
    <t>H. KOŁŁĄTAJA</t>
  </si>
  <si>
    <t>M. KONOPNICKIEJ</t>
  </si>
  <si>
    <t xml:space="preserve">M. KONOPNICKIEJ </t>
  </si>
  <si>
    <t>3a</t>
  </si>
  <si>
    <t>14-16</t>
  </si>
  <si>
    <t>KORCZAKA</t>
  </si>
  <si>
    <t>KOŚCIUSZKI</t>
  </si>
  <si>
    <t>7a-7b</t>
  </si>
  <si>
    <t>KRESOWA</t>
  </si>
  <si>
    <t>MIRECKIEGO</t>
  </si>
  <si>
    <t>NADBRZEŻNA</t>
  </si>
  <si>
    <t>43a</t>
  </si>
  <si>
    <t>NIEDZIAŁKOWSKIEGO</t>
  </si>
  <si>
    <t>NOWOPOL</t>
  </si>
  <si>
    <t>ODRZAŃSKA</t>
  </si>
  <si>
    <t xml:space="preserve">ODRZAŃSKA </t>
  </si>
  <si>
    <t>19-21-23</t>
  </si>
  <si>
    <t>PALMOWA</t>
  </si>
  <si>
    <t>PIASKOWA</t>
  </si>
  <si>
    <t>45-47</t>
  </si>
  <si>
    <t>PL. CHROBREGO</t>
  </si>
  <si>
    <t>PL. NIEZ. ŻOŁNIERZA</t>
  </si>
  <si>
    <t>POLNA</t>
  </si>
  <si>
    <t>ROGOWA</t>
  </si>
  <si>
    <t>SIENKIEWICZA</t>
  </si>
  <si>
    <t>SIKORSKIEGO</t>
  </si>
  <si>
    <t>STARZYŃSKIEGO</t>
  </si>
  <si>
    <t>TARGOWA</t>
  </si>
  <si>
    <t>TRAUGUTTA</t>
  </si>
  <si>
    <t>WOJ. POLSKIEGO</t>
  </si>
  <si>
    <t>3-Police</t>
  </si>
  <si>
    <t>ANNY</t>
  </si>
  <si>
    <t>BRONIEWSKIEGO</t>
  </si>
  <si>
    <t>DWORCOWA</t>
  </si>
  <si>
    <t>KOPERNIKA</t>
  </si>
  <si>
    <t>PIASTÓW</t>
  </si>
  <si>
    <t>PODGÓRNA</t>
  </si>
  <si>
    <t>RYBACKA</t>
  </si>
  <si>
    <t>WODNA</t>
  </si>
  <si>
    <t>ZIELONA</t>
  </si>
  <si>
    <t>Trzebież</t>
  </si>
  <si>
    <t>BOCZNA</t>
  </si>
  <si>
    <t>KWIATKOWSKIEGO</t>
  </si>
  <si>
    <t>LEŚNA</t>
  </si>
  <si>
    <t>OSADNIKÓW</t>
  </si>
  <si>
    <t>PORTOWA</t>
  </si>
  <si>
    <t>SZKOLNA</t>
  </si>
  <si>
    <t xml:space="preserve">Trzebież </t>
  </si>
  <si>
    <t>W O P</t>
  </si>
  <si>
    <t xml:space="preserve">W O P </t>
  </si>
  <si>
    <t>Siedlice</t>
  </si>
  <si>
    <t>POLICKA</t>
  </si>
  <si>
    <t>Trzeszczyn</t>
  </si>
  <si>
    <t>ŻYMIERSKIEGO</t>
  </si>
  <si>
    <t>Przęsocin</t>
  </si>
  <si>
    <t>Pilchowo</t>
  </si>
  <si>
    <t>SZCZECIŃSKA</t>
  </si>
  <si>
    <t>Uniemyśl</t>
  </si>
  <si>
    <t>UNIEMYŚL</t>
  </si>
  <si>
    <t>SIKORSKIEGO-SZKOLNA</t>
  </si>
  <si>
    <t>15-17</t>
  </si>
  <si>
    <t>21-23</t>
  </si>
  <si>
    <t>29-31</t>
  </si>
  <si>
    <t>43-45</t>
  </si>
  <si>
    <t>47-49</t>
  </si>
  <si>
    <t>BARNIMA</t>
  </si>
  <si>
    <t>18-20</t>
  </si>
  <si>
    <t>1-3-5-7</t>
  </si>
  <si>
    <t>13-15-17</t>
  </si>
  <si>
    <t>16-18-20</t>
  </si>
  <si>
    <t>23-25-27</t>
  </si>
  <si>
    <t>26-28-30</t>
  </si>
  <si>
    <t>10-12-14-16-18</t>
  </si>
  <si>
    <t>29-31-33-35-37</t>
  </si>
  <si>
    <t>46-48</t>
  </si>
  <si>
    <t>29-31-33-35</t>
  </si>
  <si>
    <t>MAZURSKA</t>
  </si>
  <si>
    <t>15-17-19</t>
  </si>
  <si>
    <t>26-28-30-32-34</t>
  </si>
  <si>
    <t>20-22-24</t>
  </si>
  <si>
    <t>P.C.K.</t>
  </si>
  <si>
    <t>24-26</t>
  </si>
  <si>
    <t>39-41-43</t>
  </si>
  <si>
    <t>J.PIŁSUDSKIEGO</t>
  </si>
  <si>
    <t>8-8a-8b-8c</t>
  </si>
  <si>
    <t>10-10a-10b-10c</t>
  </si>
  <si>
    <t>12-12a-12b-12c</t>
  </si>
  <si>
    <t>ROBOTNICZA</t>
  </si>
  <si>
    <t>1-3-5-7-9</t>
  </si>
  <si>
    <t>2-4-6-8-10-12</t>
  </si>
  <si>
    <t>20-22</t>
  </si>
  <si>
    <t>21-23-25-27-29</t>
  </si>
  <si>
    <t>RYCERSKA</t>
  </si>
  <si>
    <t>9-11-13-15</t>
  </si>
  <si>
    <t>SŁOWIAŃSKA</t>
  </si>
  <si>
    <t>STASZICA</t>
  </si>
  <si>
    <t>48-50-52-54-56</t>
  </si>
  <si>
    <t>WOJ.POLSKIEGO</t>
  </si>
  <si>
    <t>62a</t>
  </si>
  <si>
    <t>ZAMENHOFA</t>
  </si>
  <si>
    <t>1-1a-1b / 6a-6b</t>
  </si>
  <si>
    <t>ZAMENHOFA/BANKOWA</t>
  </si>
  <si>
    <t>CENTRALNA</t>
  </si>
  <si>
    <t>Tanowo</t>
  </si>
  <si>
    <t>X</t>
  </si>
  <si>
    <t>1-3-5</t>
  </si>
  <si>
    <t>1-2-3</t>
  </si>
  <si>
    <t>4-5</t>
  </si>
  <si>
    <t>7-8</t>
  </si>
  <si>
    <t>9-10</t>
  </si>
  <si>
    <t>2-4-6</t>
  </si>
  <si>
    <t>9-11-13</t>
  </si>
  <si>
    <t>x</t>
  </si>
  <si>
    <t>7a</t>
  </si>
  <si>
    <t>9-11</t>
  </si>
  <si>
    <t>WSIE</t>
  </si>
  <si>
    <t>MIASTO</t>
  </si>
  <si>
    <t>w  tym :</t>
  </si>
  <si>
    <t>POLICE</t>
  </si>
  <si>
    <t>POLICE - JASIENICA</t>
  </si>
  <si>
    <t>TRZEBIEŻ</t>
  </si>
  <si>
    <t>SIEDLICE</t>
  </si>
  <si>
    <t>TRZESZCZYN</t>
  </si>
  <si>
    <t>PRZĘSOCIN</t>
  </si>
  <si>
    <t>PILCHOWO</t>
  </si>
  <si>
    <t>TANOWO</t>
  </si>
  <si>
    <t>O G Ó  Ł E M</t>
  </si>
  <si>
    <t>SZKOLNA-SIKORSKIEGO</t>
  </si>
  <si>
    <t>SPACEROWA</t>
  </si>
  <si>
    <t>13-15</t>
  </si>
  <si>
    <t>NOWOPOL     20-22-24-</t>
  </si>
  <si>
    <t>PL. CHROBREGO /okrąglak/</t>
  </si>
  <si>
    <t>ROBOTNICZA          19-</t>
  </si>
  <si>
    <t>5-7-9 / 4</t>
  </si>
  <si>
    <t>5-7 / 11</t>
  </si>
  <si>
    <t>WOJ. POLSKIEGO    46-</t>
  </si>
  <si>
    <t>WOP</t>
  </si>
  <si>
    <t>NOWA JASIENICA</t>
  </si>
  <si>
    <t>N. Jasienica</t>
  </si>
  <si>
    <t>16 D</t>
  </si>
  <si>
    <t>Włas</t>
  </si>
  <si>
    <t>ność</t>
  </si>
  <si>
    <t>G</t>
  </si>
  <si>
    <t>W</t>
  </si>
  <si>
    <t>R  a  z  e  m        POLICE</t>
  </si>
  <si>
    <t xml:space="preserve">R  a  z  e  m         WSIE </t>
  </si>
  <si>
    <t xml:space="preserve">                         O  G  Ó  Ł  E  M            Z  A  S  O  B  Y</t>
  </si>
  <si>
    <t>40A</t>
  </si>
  <si>
    <t>12A</t>
  </si>
  <si>
    <t>12B</t>
  </si>
  <si>
    <t>12D</t>
  </si>
  <si>
    <t>IM</t>
  </si>
  <si>
    <t>Wieńkowo</t>
  </si>
  <si>
    <t>WIEŃKOWO</t>
  </si>
  <si>
    <t xml:space="preserve">          Ilość lokali</t>
  </si>
  <si>
    <t>rem. kap. 2008</t>
  </si>
  <si>
    <r>
      <t xml:space="preserve">1920 ;  </t>
    </r>
    <r>
      <rPr>
        <sz val="8"/>
        <rFont val="Arial"/>
        <family val="2"/>
      </rPr>
      <t>2008</t>
    </r>
  </si>
  <si>
    <r>
      <t>1925</t>
    </r>
    <r>
      <rPr>
        <sz val="8"/>
        <rFont val="Arial"/>
        <family val="2"/>
      </rPr>
      <t xml:space="preserve"> ;  1985</t>
    </r>
  </si>
  <si>
    <t>rem. kap. 1985</t>
  </si>
  <si>
    <t>rem. kap. 1989</t>
  </si>
  <si>
    <t>rem. kap. 1982</t>
  </si>
  <si>
    <t>1890 ;  1989</t>
  </si>
  <si>
    <t>1901 ;  1982</t>
  </si>
  <si>
    <t>Nr</t>
  </si>
  <si>
    <t>WM</t>
  </si>
  <si>
    <t xml:space="preserve">                           O  G  Ó  Ł  E  M            Z  A  S  O  B  Y</t>
  </si>
  <si>
    <t>PRZĘSOCIŃSKA</t>
  </si>
  <si>
    <t>SIEDLECKA</t>
  </si>
  <si>
    <t>2A</t>
  </si>
  <si>
    <t>XII 2005 przeb.</t>
  </si>
  <si>
    <t>2a</t>
  </si>
  <si>
    <t>11c,d,e</t>
  </si>
  <si>
    <t>13-13a</t>
  </si>
  <si>
    <t>1923  i  1964</t>
  </si>
  <si>
    <t>akt not. - rok bud.</t>
  </si>
  <si>
    <t>ŚW. ANNY</t>
  </si>
  <si>
    <t>PL. BOL. CHROBREGO</t>
  </si>
  <si>
    <t>EMILII  PLATER</t>
  </si>
  <si>
    <t>PL. NIEZN. ŻOŁNIERZA</t>
  </si>
  <si>
    <t>ROBOTNICZA             19-</t>
  </si>
  <si>
    <t>WOJ. POLSKIEGO            46-</t>
  </si>
  <si>
    <t>36-36a</t>
  </si>
  <si>
    <t>12C</t>
  </si>
  <si>
    <t>ZAMENHOFA / BANKOWA</t>
  </si>
  <si>
    <t>SZKOLNA / SIKORSKIEGO</t>
  </si>
  <si>
    <t>SIKORSKIEGO / SZKOLNA</t>
  </si>
  <si>
    <t>PIŁSUDSKIEGO</t>
  </si>
  <si>
    <t>PL. BOL. CHROBREGO   /okrąglak/</t>
  </si>
  <si>
    <t>KONOPNICKIEJ</t>
  </si>
  <si>
    <t>KOŁŁĄTAJA</t>
  </si>
  <si>
    <t>BARNIMA I</t>
  </si>
  <si>
    <t>x    -  budynki  zakwalifikowane  do  rozbiórki    / 7 szt. /</t>
  </si>
  <si>
    <t>11f,g,h</t>
  </si>
  <si>
    <t>11a,b</t>
  </si>
  <si>
    <t xml:space="preserve">      ZESTAWIENIE   BUDYNKÓW   WSPÓLNOT  I  LOKALI  WŁASNOŚCIOWYCH  na   dzień    01.11.2011 r.</t>
  </si>
  <si>
    <t xml:space="preserve">      ZESTAWIENIE   BUDYNKÓW  GMINNYCH   I  LOKALI  GMINNYCH  na   dzień    01.11.2011 r.</t>
  </si>
  <si>
    <t xml:space="preserve">          ZESTAWIENIE   BUDYNKÓW   W  ADMINISTRACJI   Z G K i M   na   dzień    01.11.2011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</si>
</sst>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0.000"/>
    <numFmt numFmtId="167" formatCode="0.0000"/>
    <numFmt numFmtId="168" formatCode="#,##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9">
    <xf numFmtId="2" fontId="0" fillId="0" borderId="1" xfId="0" applyAlignment="1">
      <alignment horizontal="right"/>
    </xf>
    <xf numFmtId="2" fontId="7" fillId="0" borderId="1" xfId="0" applyFont="1" applyAlignment="1">
      <alignment horizontal="right"/>
    </xf>
    <xf numFmtId="2" fontId="7" fillId="0" borderId="1" xfId="0" applyFont="1" applyAlignment="1">
      <alignment horizontal="left"/>
    </xf>
    <xf numFmtId="2" fontId="7" fillId="0" borderId="1" xfId="0" applyFont="1" applyAlignment="1">
      <alignment horizontal="right"/>
    </xf>
    <xf numFmtId="2" fontId="7" fillId="0" borderId="2" xfId="0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2" fontId="0" fillId="0" borderId="1" xfId="0" applyFont="1" applyAlignment="1">
      <alignment horizontal="right"/>
    </xf>
    <xf numFmtId="2" fontId="0" fillId="0" borderId="1" xfId="0" applyFont="1" applyAlignment="1">
      <alignment horizontal="right"/>
    </xf>
    <xf numFmtId="1" fontId="8" fillId="0" borderId="3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 horizontal="left"/>
    </xf>
    <xf numFmtId="2" fontId="8" fillId="0" borderId="1" xfId="0" applyFont="1" applyAlignment="1">
      <alignment horizontal="right"/>
    </xf>
    <xf numFmtId="1" fontId="8" fillId="0" borderId="1" xfId="0" applyNumberFormat="1" applyFont="1" applyAlignment="1">
      <alignment horizontal="right"/>
    </xf>
    <xf numFmtId="1" fontId="8" fillId="0" borderId="4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2" fontId="8" fillId="0" borderId="4" xfId="0" applyFont="1" applyBorder="1" applyAlignment="1">
      <alignment horizontal="right"/>
    </xf>
    <xf numFmtId="2" fontId="8" fillId="0" borderId="1" xfId="0" applyFont="1" applyAlignment="1">
      <alignment horizontal="left"/>
    </xf>
    <xf numFmtId="2" fontId="8" fillId="2" borderId="1" xfId="0" applyFont="1" applyFill="1" applyBorder="1" applyAlignment="1">
      <alignment horizontal="left"/>
    </xf>
    <xf numFmtId="2" fontId="8" fillId="2" borderId="1" xfId="0" applyFont="1" applyFill="1" applyAlignment="1">
      <alignment horizontal="left"/>
    </xf>
    <xf numFmtId="2" fontId="8" fillId="0" borderId="1" xfId="0" applyFont="1" applyBorder="1" applyAlignment="1">
      <alignment horizontal="left"/>
    </xf>
    <xf numFmtId="2" fontId="8" fillId="0" borderId="1" xfId="0" applyFont="1" applyAlignment="1">
      <alignment horizontal="right"/>
    </xf>
    <xf numFmtId="2" fontId="9" fillId="0" borderId="5" xfId="0" applyFont="1" applyBorder="1" applyAlignment="1">
      <alignment horizontal="center"/>
    </xf>
    <xf numFmtId="2" fontId="8" fillId="0" borderId="6" xfId="0" applyFont="1" applyBorder="1" applyAlignment="1">
      <alignment horizontal="left"/>
    </xf>
    <xf numFmtId="2" fontId="8" fillId="0" borderId="7" xfId="0" applyFont="1" applyBorder="1" applyAlignment="1">
      <alignment/>
    </xf>
    <xf numFmtId="2" fontId="8" fillId="0" borderId="5" xfId="0" applyFont="1" applyBorder="1" applyAlignment="1">
      <alignment horizontal="right"/>
    </xf>
    <xf numFmtId="2" fontId="8" fillId="0" borderId="7" xfId="0" applyFont="1" applyBorder="1" applyAlignment="1">
      <alignment horizontal="right"/>
    </xf>
    <xf numFmtId="2" fontId="8" fillId="0" borderId="8" xfId="0" applyFont="1" applyBorder="1" applyAlignment="1">
      <alignment horizontal="center"/>
    </xf>
    <xf numFmtId="2" fontId="8" fillId="0" borderId="9" xfId="0" applyFont="1" applyBorder="1" applyAlignment="1">
      <alignment horizontal="right"/>
    </xf>
    <xf numFmtId="2" fontId="8" fillId="0" borderId="9" xfId="0" applyFont="1" applyBorder="1" applyAlignment="1">
      <alignment horizontal="center"/>
    </xf>
    <xf numFmtId="2" fontId="8" fillId="0" borderId="4" xfId="0" applyFont="1" applyBorder="1" applyAlignment="1">
      <alignment horizontal="center"/>
    </xf>
    <xf numFmtId="2" fontId="8" fillId="0" borderId="10" xfId="0" applyFont="1" applyBorder="1" applyAlignment="1">
      <alignment/>
    </xf>
    <xf numFmtId="2" fontId="8" fillId="0" borderId="10" xfId="0" applyFont="1" applyBorder="1" applyAlignment="1">
      <alignment horizontal="right"/>
    </xf>
    <xf numFmtId="2" fontId="8" fillId="0" borderId="11" xfId="0" applyFont="1" applyBorder="1" applyAlignment="1">
      <alignment horizontal="center"/>
    </xf>
    <xf numFmtId="2" fontId="8" fillId="0" borderId="12" xfId="0" applyFont="1" applyBorder="1" applyAlignment="1">
      <alignment horizontal="right"/>
    </xf>
    <xf numFmtId="2" fontId="8" fillId="0" borderId="13" xfId="0" applyFont="1" applyBorder="1" applyAlignment="1">
      <alignment/>
    </xf>
    <xf numFmtId="2" fontId="8" fillId="0" borderId="14" xfId="0" applyFont="1" applyBorder="1" applyAlignment="1">
      <alignment horizontal="right"/>
    </xf>
    <xf numFmtId="2" fontId="8" fillId="0" borderId="14" xfId="0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5" xfId="0" applyFont="1" applyBorder="1" applyAlignment="1">
      <alignment horizontal="right"/>
    </xf>
    <xf numFmtId="2" fontId="8" fillId="0" borderId="0" xfId="0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8" fillId="3" borderId="4" xfId="0" applyNumberFormat="1" applyFont="1" applyFill="1" applyBorder="1" applyAlignment="1">
      <alignment horizontal="right"/>
    </xf>
    <xf numFmtId="1" fontId="8" fillId="4" borderId="3" xfId="0" applyNumberFormat="1" applyFont="1" applyFill="1" applyBorder="1" applyAlignment="1">
      <alignment/>
    </xf>
    <xf numFmtId="1" fontId="8" fillId="4" borderId="4" xfId="0" applyNumberFormat="1" applyFont="1" applyFill="1" applyBorder="1" applyAlignment="1">
      <alignment/>
    </xf>
    <xf numFmtId="1" fontId="8" fillId="4" borderId="4" xfId="0" applyNumberFormat="1" applyFont="1" applyFill="1" applyBorder="1" applyAlignment="1">
      <alignment horizontal="left"/>
    </xf>
    <xf numFmtId="1" fontId="8" fillId="4" borderId="4" xfId="0" applyNumberFormat="1" applyFont="1" applyFill="1" applyBorder="1" applyAlignment="1">
      <alignment horizontal="right"/>
    </xf>
    <xf numFmtId="1" fontId="9" fillId="4" borderId="4" xfId="0" applyNumberFormat="1" applyFont="1" applyFill="1" applyBorder="1" applyAlignment="1">
      <alignment horizontal="right"/>
    </xf>
    <xf numFmtId="2" fontId="9" fillId="4" borderId="4" xfId="0" applyNumberFormat="1" applyFont="1" applyFill="1" applyBorder="1" applyAlignment="1">
      <alignment horizontal="right"/>
    </xf>
    <xf numFmtId="2" fontId="8" fillId="4" borderId="4" xfId="0" applyNumberFormat="1" applyFont="1" applyFill="1" applyBorder="1" applyAlignment="1">
      <alignment horizontal="right"/>
    </xf>
    <xf numFmtId="1" fontId="8" fillId="4" borderId="16" xfId="0" applyNumberFormat="1" applyFont="1" applyFill="1" applyBorder="1" applyAlignment="1">
      <alignment horizontal="left"/>
    </xf>
    <xf numFmtId="1" fontId="8" fillId="5" borderId="3" xfId="0" applyNumberFormat="1" applyFont="1" applyFill="1" applyBorder="1" applyAlignment="1">
      <alignment/>
    </xf>
    <xf numFmtId="1" fontId="8" fillId="5" borderId="4" xfId="0" applyNumberFormat="1" applyFont="1" applyFill="1" applyBorder="1" applyAlignment="1">
      <alignment/>
    </xf>
    <xf numFmtId="1" fontId="8" fillId="5" borderId="4" xfId="0" applyNumberFormat="1" applyFont="1" applyFill="1" applyBorder="1" applyAlignment="1">
      <alignment horizontal="left"/>
    </xf>
    <xf numFmtId="1" fontId="8" fillId="5" borderId="4" xfId="0" applyNumberFormat="1" applyFont="1" applyFill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2" fontId="9" fillId="5" borderId="4" xfId="0" applyNumberFormat="1" applyFont="1" applyFill="1" applyBorder="1" applyAlignment="1">
      <alignment horizontal="right"/>
    </xf>
    <xf numFmtId="2" fontId="8" fillId="5" borderId="4" xfId="0" applyNumberFormat="1" applyFont="1" applyFill="1" applyBorder="1" applyAlignment="1">
      <alignment horizontal="right"/>
    </xf>
    <xf numFmtId="1" fontId="8" fillId="5" borderId="16" xfId="0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 horizontal="left"/>
    </xf>
    <xf numFmtId="1" fontId="8" fillId="3" borderId="3" xfId="0" applyNumberFormat="1" applyFont="1" applyFill="1" applyBorder="1" applyAlignment="1">
      <alignment/>
    </xf>
    <xf numFmtId="1" fontId="8" fillId="3" borderId="4" xfId="0" applyNumberFormat="1" applyFont="1" applyFill="1" applyBorder="1" applyAlignment="1">
      <alignment/>
    </xf>
    <xf numFmtId="1" fontId="8" fillId="3" borderId="4" xfId="0" applyNumberFormat="1" applyFont="1" applyFill="1" applyBorder="1" applyAlignment="1">
      <alignment horizontal="left"/>
    </xf>
    <xf numFmtId="1" fontId="9" fillId="3" borderId="4" xfId="0" applyNumberFormat="1" applyFont="1" applyFill="1" applyBorder="1" applyAlignment="1">
      <alignment horizontal="right"/>
    </xf>
    <xf numFmtId="2" fontId="9" fillId="3" borderId="4" xfId="0" applyNumberFormat="1" applyFont="1" applyFill="1" applyBorder="1" applyAlignment="1">
      <alignment horizontal="right"/>
    </xf>
    <xf numFmtId="2" fontId="8" fillId="3" borderId="4" xfId="0" applyNumberFormat="1" applyFont="1" applyFill="1" applyBorder="1" applyAlignment="1">
      <alignment horizontal="right"/>
    </xf>
    <xf numFmtId="1" fontId="8" fillId="3" borderId="16" xfId="0" applyNumberFormat="1" applyFont="1" applyFill="1" applyBorder="1" applyAlignment="1">
      <alignment horizontal="left"/>
    </xf>
    <xf numFmtId="1" fontId="9" fillId="0" borderId="16" xfId="0" applyNumberFormat="1" applyFont="1" applyBorder="1" applyAlignment="1">
      <alignment horizontal="left"/>
    </xf>
    <xf numFmtId="2" fontId="9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2" fontId="9" fillId="4" borderId="4" xfId="0" applyNumberFormat="1" applyFont="1" applyFill="1" applyBorder="1" applyAlignment="1">
      <alignment/>
    </xf>
    <xf numFmtId="2" fontId="8" fillId="4" borderId="4" xfId="0" applyNumberFormat="1" applyFont="1" applyFill="1" applyBorder="1" applyAlignment="1">
      <alignment/>
    </xf>
    <xf numFmtId="1" fontId="8" fillId="0" borderId="3" xfId="0" applyNumberFormat="1" applyFont="1" applyBorder="1" applyAlignment="1">
      <alignment horizontal="right"/>
    </xf>
    <xf numFmtId="1" fontId="8" fillId="4" borderId="3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2" fontId="9" fillId="3" borderId="4" xfId="0" applyNumberFormat="1" applyFont="1" applyFill="1" applyBorder="1" applyAlignment="1">
      <alignment/>
    </xf>
    <xf numFmtId="2" fontId="8" fillId="3" borderId="4" xfId="0" applyNumberFormat="1" applyFont="1" applyFill="1" applyBorder="1" applyAlignment="1">
      <alignment/>
    </xf>
    <xf numFmtId="1" fontId="8" fillId="5" borderId="3" xfId="0" applyNumberFormat="1" applyFont="1" applyFill="1" applyBorder="1" applyAlignment="1">
      <alignment horizontal="right"/>
    </xf>
    <xf numFmtId="2" fontId="9" fillId="5" borderId="4" xfId="0" applyNumberFormat="1" applyFont="1" applyFill="1" applyBorder="1" applyAlignment="1">
      <alignment/>
    </xf>
    <xf numFmtId="2" fontId="8" fillId="5" borderId="4" xfId="0" applyNumberFormat="1" applyFont="1" applyFill="1" applyBorder="1" applyAlignment="1">
      <alignment/>
    </xf>
    <xf numFmtId="1" fontId="8" fillId="0" borderId="17" xfId="0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2" fontId="8" fillId="0" borderId="2" xfId="0" applyFont="1" applyBorder="1" applyAlignment="1">
      <alignment horizontal="right"/>
    </xf>
    <xf numFmtId="2" fontId="9" fillId="0" borderId="12" xfId="0" applyFont="1" applyBorder="1" applyAlignment="1">
      <alignment horizontal="right"/>
    </xf>
    <xf numFmtId="1" fontId="9" fillId="0" borderId="1" xfId="0" applyNumberFormat="1" applyFont="1" applyAlignment="1">
      <alignment horizontal="center"/>
    </xf>
    <xf numFmtId="2" fontId="8" fillId="0" borderId="1" xfId="0" applyFont="1" applyAlignment="1">
      <alignment/>
    </xf>
    <xf numFmtId="1" fontId="8" fillId="0" borderId="1" xfId="0" applyNumberFormat="1" applyFont="1" applyAlignment="1">
      <alignment horizontal="right"/>
    </xf>
    <xf numFmtId="2" fontId="9" fillId="0" borderId="1" xfId="0" applyFont="1" applyAlignment="1">
      <alignment horizontal="left"/>
    </xf>
    <xf numFmtId="2" fontId="9" fillId="0" borderId="20" xfId="0" applyFont="1" applyBorder="1" applyAlignment="1">
      <alignment horizontal="left"/>
    </xf>
    <xf numFmtId="1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2" fontId="9" fillId="0" borderId="17" xfId="0" applyFont="1" applyBorder="1" applyAlignment="1">
      <alignment horizontal="left"/>
    </xf>
    <xf numFmtId="2" fontId="9" fillId="0" borderId="23" xfId="0" applyFont="1" applyBorder="1" applyAlignment="1">
      <alignment horizontal="left"/>
    </xf>
    <xf numFmtId="1" fontId="8" fillId="0" borderId="23" xfId="0" applyNumberFormat="1" applyFont="1" applyBorder="1" applyAlignment="1">
      <alignment horizontal="right"/>
    </xf>
    <xf numFmtId="2" fontId="8" fillId="0" borderId="24" xfId="0" applyFont="1" applyBorder="1" applyAlignment="1">
      <alignment horizontal="right"/>
    </xf>
    <xf numFmtId="2" fontId="10" fillId="2" borderId="12" xfId="0" applyFont="1" applyFill="1" applyBorder="1" applyAlignment="1">
      <alignment horizontal="left"/>
    </xf>
    <xf numFmtId="2" fontId="8" fillId="0" borderId="25" xfId="0" applyFont="1" applyBorder="1" applyAlignment="1">
      <alignment horizontal="right"/>
    </xf>
    <xf numFmtId="2" fontId="8" fillId="0" borderId="26" xfId="0" applyFont="1" applyBorder="1" applyAlignment="1">
      <alignment horizontal="center"/>
    </xf>
    <xf numFmtId="2" fontId="8" fillId="0" borderId="27" xfId="0" applyFont="1" applyBorder="1" applyAlignment="1">
      <alignment horizontal="center"/>
    </xf>
    <xf numFmtId="2" fontId="8" fillId="0" borderId="10" xfId="0" applyFont="1" applyBorder="1" applyAlignment="1">
      <alignment horizontal="center"/>
    </xf>
    <xf numFmtId="2" fontId="8" fillId="0" borderId="28" xfId="0" applyFont="1" applyBorder="1" applyAlignment="1">
      <alignment horizontal="center"/>
    </xf>
    <xf numFmtId="2" fontId="8" fillId="0" borderId="29" xfId="0" applyFont="1" applyBorder="1" applyAlignment="1">
      <alignment horizontal="center"/>
    </xf>
    <xf numFmtId="2" fontId="8" fillId="0" borderId="30" xfId="0" applyFont="1" applyBorder="1" applyAlignment="1">
      <alignment horizontal="center"/>
    </xf>
    <xf numFmtId="2" fontId="8" fillId="0" borderId="31" xfId="0" applyFont="1" applyBorder="1" applyAlignment="1">
      <alignment horizontal="center"/>
    </xf>
    <xf numFmtId="2" fontId="8" fillId="0" borderId="32" xfId="0" applyFont="1" applyBorder="1" applyAlignment="1">
      <alignment horizontal="center"/>
    </xf>
    <xf numFmtId="2" fontId="8" fillId="0" borderId="33" xfId="0" applyFont="1" applyBorder="1" applyAlignment="1">
      <alignment horizontal="right"/>
    </xf>
    <xf numFmtId="2" fontId="8" fillId="0" borderId="33" xfId="0" applyFont="1" applyBorder="1" applyAlignment="1">
      <alignment/>
    </xf>
    <xf numFmtId="2" fontId="8" fillId="0" borderId="5" xfId="0" applyFont="1" applyBorder="1" applyAlignment="1">
      <alignment horizontal="center"/>
    </xf>
    <xf numFmtId="2" fontId="8" fillId="0" borderId="34" xfId="0" applyFont="1" applyBorder="1" applyAlignment="1">
      <alignment horizontal="right"/>
    </xf>
    <xf numFmtId="2" fontId="8" fillId="0" borderId="35" xfId="0" applyFont="1" applyBorder="1" applyAlignment="1">
      <alignment horizontal="center"/>
    </xf>
    <xf numFmtId="2" fontId="8" fillId="0" borderId="36" xfId="0" applyFont="1" applyBorder="1" applyAlignment="1">
      <alignment horizontal="center"/>
    </xf>
    <xf numFmtId="2" fontId="9" fillId="0" borderId="31" xfId="0" applyFont="1" applyBorder="1" applyAlignment="1">
      <alignment horizontal="left"/>
    </xf>
    <xf numFmtId="2" fontId="8" fillId="0" borderId="37" xfId="0" applyFont="1" applyBorder="1" applyAlignment="1">
      <alignment horizontal="left"/>
    </xf>
    <xf numFmtId="2" fontId="9" fillId="0" borderId="3" xfId="0" applyFont="1" applyBorder="1" applyAlignment="1">
      <alignment horizontal="center"/>
    </xf>
    <xf numFmtId="2" fontId="8" fillId="0" borderId="16" xfId="0" applyFont="1" applyBorder="1" applyAlignment="1">
      <alignment horizontal="center"/>
    </xf>
    <xf numFmtId="2" fontId="9" fillId="0" borderId="28" xfId="0" applyFont="1" applyBorder="1" applyAlignment="1">
      <alignment horizontal="center"/>
    </xf>
    <xf numFmtId="2" fontId="8" fillId="0" borderId="3" xfId="0" applyFont="1" applyBorder="1" applyAlignment="1">
      <alignment horizontal="center"/>
    </xf>
    <xf numFmtId="2" fontId="9" fillId="0" borderId="5" xfId="0" applyFont="1" applyBorder="1" applyAlignment="1">
      <alignment horizontal="left"/>
    </xf>
    <xf numFmtId="2" fontId="8" fillId="0" borderId="30" xfId="0" applyFont="1" applyBorder="1" applyAlignment="1">
      <alignment/>
    </xf>
    <xf numFmtId="2" fontId="8" fillId="0" borderId="31" xfId="0" applyFont="1" applyBorder="1" applyAlignment="1">
      <alignment horizontal="right"/>
    </xf>
    <xf numFmtId="2" fontId="8" fillId="0" borderId="32" xfId="0" applyFont="1" applyBorder="1" applyAlignment="1">
      <alignment horizontal="right"/>
    </xf>
    <xf numFmtId="2" fontId="8" fillId="0" borderId="26" xfId="0" applyFont="1" applyBorder="1" applyAlignment="1">
      <alignment horizontal="right"/>
    </xf>
    <xf numFmtId="2" fontId="8" fillId="0" borderId="27" xfId="0" applyFont="1" applyBorder="1" applyAlignment="1">
      <alignment horizontal="right"/>
    </xf>
    <xf numFmtId="2" fontId="9" fillId="0" borderId="30" xfId="0" applyFont="1" applyBorder="1" applyAlignment="1">
      <alignment/>
    </xf>
    <xf numFmtId="2" fontId="8" fillId="0" borderId="6" xfId="0" applyFont="1" applyBorder="1" applyAlignment="1">
      <alignment horizontal="right"/>
    </xf>
    <xf numFmtId="2" fontId="8" fillId="0" borderId="33" xfId="0" applyFont="1" applyBorder="1" applyAlignment="1">
      <alignment horizontal="center"/>
    </xf>
    <xf numFmtId="2" fontId="9" fillId="0" borderId="31" xfId="0" applyFont="1" applyBorder="1" applyAlignment="1">
      <alignment horizontal="center"/>
    </xf>
    <xf numFmtId="2" fontId="9" fillId="0" borderId="32" xfId="0" applyFont="1" applyBorder="1" applyAlignment="1">
      <alignment horizontal="center"/>
    </xf>
    <xf numFmtId="2" fontId="9" fillId="0" borderId="38" xfId="0" applyFont="1" applyBorder="1" applyAlignment="1">
      <alignment horizontal="center"/>
    </xf>
    <xf numFmtId="2" fontId="9" fillId="0" borderId="14" xfId="0" applyFont="1" applyBorder="1" applyAlignment="1">
      <alignment horizontal="center"/>
    </xf>
    <xf numFmtId="2" fontId="9" fillId="0" borderId="9" xfId="0" applyFont="1" applyBorder="1" applyAlignment="1">
      <alignment horizontal="center"/>
    </xf>
    <xf numFmtId="2" fontId="9" fillId="0" borderId="7" xfId="0" applyFont="1" applyBorder="1" applyAlignment="1">
      <alignment horizontal="center"/>
    </xf>
    <xf numFmtId="2" fontId="9" fillId="0" borderId="8" xfId="0" applyFont="1" applyBorder="1" applyAlignment="1">
      <alignment horizontal="center"/>
    </xf>
    <xf numFmtId="2" fontId="9" fillId="0" borderId="31" xfId="0" applyFont="1" applyBorder="1" applyAlignment="1">
      <alignment horizontal="right"/>
    </xf>
    <xf numFmtId="1" fontId="11" fillId="0" borderId="4" xfId="0" applyNumberFormat="1" applyFont="1" applyBorder="1" applyAlignment="1">
      <alignment horizontal="left"/>
    </xf>
    <xf numFmtId="1" fontId="11" fillId="4" borderId="4" xfId="0" applyNumberFormat="1" applyFont="1" applyFill="1" applyBorder="1" applyAlignment="1">
      <alignment horizontal="left"/>
    </xf>
    <xf numFmtId="2" fontId="8" fillId="0" borderId="38" xfId="0" applyFont="1" applyBorder="1" applyAlignment="1">
      <alignment horizontal="right"/>
    </xf>
    <xf numFmtId="1" fontId="8" fillId="0" borderId="36" xfId="0" applyNumberFormat="1" applyFont="1" applyBorder="1" applyAlignment="1">
      <alignment horizontal="right"/>
    </xf>
    <xf numFmtId="1" fontId="8" fillId="4" borderId="36" xfId="0" applyNumberFormat="1" applyFont="1" applyFill="1" applyBorder="1" applyAlignment="1">
      <alignment horizontal="right"/>
    </xf>
    <xf numFmtId="1" fontId="8" fillId="5" borderId="36" xfId="0" applyNumberFormat="1" applyFont="1" applyFill="1" applyBorder="1" applyAlignment="1">
      <alignment horizontal="right"/>
    </xf>
    <xf numFmtId="1" fontId="8" fillId="3" borderId="36" xfId="0" applyNumberFormat="1" applyFont="1" applyFill="1" applyBorder="1" applyAlignment="1">
      <alignment horizontal="right"/>
    </xf>
    <xf numFmtId="1" fontId="8" fillId="4" borderId="36" xfId="0" applyNumberFormat="1" applyFont="1" applyFill="1" applyBorder="1" applyAlignment="1" quotePrefix="1">
      <alignment horizontal="right"/>
    </xf>
    <xf numFmtId="1" fontId="8" fillId="4" borderId="36" xfId="0" applyNumberFormat="1" applyFont="1" applyFill="1" applyBorder="1" applyAlignment="1">
      <alignment horizontal="left"/>
    </xf>
    <xf numFmtId="2" fontId="9" fillId="0" borderId="7" xfId="0" applyFont="1" applyBorder="1" applyAlignment="1">
      <alignment horizontal="right"/>
    </xf>
    <xf numFmtId="1" fontId="9" fillId="0" borderId="35" xfId="0" applyNumberFormat="1" applyFont="1" applyBorder="1" applyAlignment="1">
      <alignment horizontal="right"/>
    </xf>
    <xf numFmtId="1" fontId="9" fillId="4" borderId="35" xfId="0" applyNumberFormat="1" applyFont="1" applyFill="1" applyBorder="1" applyAlignment="1">
      <alignment horizontal="right"/>
    </xf>
    <xf numFmtId="1" fontId="9" fillId="5" borderId="35" xfId="0" applyNumberFormat="1" applyFont="1" applyFill="1" applyBorder="1" applyAlignment="1">
      <alignment horizontal="right"/>
    </xf>
    <xf numFmtId="1" fontId="9" fillId="3" borderId="35" xfId="0" applyNumberFormat="1" applyFont="1" applyFill="1" applyBorder="1" applyAlignment="1">
      <alignment horizontal="right"/>
    </xf>
    <xf numFmtId="2" fontId="8" fillId="0" borderId="13" xfId="0" applyFont="1" applyBorder="1" applyAlignment="1">
      <alignment horizontal="right"/>
    </xf>
    <xf numFmtId="2" fontId="8" fillId="0" borderId="15" xfId="0" applyFon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1" fontId="8" fillId="4" borderId="16" xfId="0" applyNumberFormat="1" applyFont="1" applyFill="1" applyBorder="1" applyAlignment="1">
      <alignment horizontal="right"/>
    </xf>
    <xf numFmtId="1" fontId="8" fillId="5" borderId="16" xfId="0" applyNumberFormat="1" applyFont="1" applyFill="1" applyBorder="1" applyAlignment="1">
      <alignment horizontal="right"/>
    </xf>
    <xf numFmtId="1" fontId="8" fillId="3" borderId="16" xfId="0" applyNumberFormat="1" applyFont="1" applyFill="1" applyBorder="1" applyAlignment="1">
      <alignment horizontal="right"/>
    </xf>
    <xf numFmtId="1" fontId="11" fillId="3" borderId="4" xfId="0" applyNumberFormat="1" applyFont="1" applyFill="1" applyBorder="1" applyAlignment="1">
      <alignment horizontal="left"/>
    </xf>
    <xf numFmtId="1" fontId="11" fillId="0" borderId="4" xfId="0" applyNumberFormat="1" applyFont="1" applyBorder="1" applyAlignment="1">
      <alignment horizontal="right"/>
    </xf>
    <xf numFmtId="1" fontId="8" fillId="0" borderId="35" xfId="0" applyNumberFormat="1" applyFont="1" applyBorder="1" applyAlignment="1">
      <alignment horizontal="left"/>
    </xf>
    <xf numFmtId="2" fontId="8" fillId="0" borderId="39" xfId="0" applyFont="1" applyBorder="1" applyAlignment="1">
      <alignment horizontal="right"/>
    </xf>
    <xf numFmtId="1" fontId="9" fillId="6" borderId="17" xfId="0" applyNumberFormat="1" applyFont="1" applyFill="1" applyBorder="1" applyAlignment="1">
      <alignment horizontal="center"/>
    </xf>
    <xf numFmtId="1" fontId="8" fillId="6" borderId="17" xfId="0" applyNumberFormat="1" applyFont="1" applyFill="1" applyBorder="1" applyAlignment="1">
      <alignment horizontal="right"/>
    </xf>
    <xf numFmtId="1" fontId="8" fillId="6" borderId="40" xfId="0" applyNumberFormat="1" applyFont="1" applyFill="1" applyBorder="1" applyAlignment="1">
      <alignment horizontal="left"/>
    </xf>
    <xf numFmtId="1" fontId="9" fillId="6" borderId="40" xfId="0" applyNumberFormat="1" applyFont="1" applyFill="1" applyBorder="1" applyAlignment="1">
      <alignment horizontal="left"/>
    </xf>
    <xf numFmtId="1" fontId="9" fillId="6" borderId="18" xfId="0" applyNumberFormat="1" applyFont="1" applyFill="1" applyBorder="1" applyAlignment="1">
      <alignment horizontal="right"/>
    </xf>
    <xf numFmtId="1" fontId="9" fillId="6" borderId="19" xfId="0" applyNumberFormat="1" applyFont="1" applyFill="1" applyBorder="1" applyAlignment="1">
      <alignment horizontal="right"/>
    </xf>
    <xf numFmtId="2" fontId="9" fillId="6" borderId="19" xfId="0" applyNumberFormat="1" applyFont="1" applyFill="1" applyBorder="1" applyAlignment="1">
      <alignment horizontal="right"/>
    </xf>
    <xf numFmtId="2" fontId="9" fillId="6" borderId="19" xfId="0" applyNumberFormat="1" applyFont="1" applyFill="1" applyBorder="1" applyAlignment="1">
      <alignment/>
    </xf>
    <xf numFmtId="1" fontId="9" fillId="6" borderId="19" xfId="0" applyNumberFormat="1" applyFont="1" applyFill="1" applyBorder="1" applyAlignment="1">
      <alignment/>
    </xf>
    <xf numFmtId="1" fontId="9" fillId="6" borderId="19" xfId="0" applyNumberFormat="1" applyFont="1" applyFill="1" applyBorder="1" applyAlignment="1">
      <alignment horizontal="left"/>
    </xf>
    <xf numFmtId="1" fontId="9" fillId="6" borderId="41" xfId="0" applyNumberFormat="1" applyFont="1" applyFill="1" applyBorder="1" applyAlignment="1">
      <alignment horizontal="right"/>
    </xf>
    <xf numFmtId="1" fontId="9" fillId="6" borderId="42" xfId="0" applyNumberFormat="1" applyFont="1" applyFill="1" applyBorder="1" applyAlignment="1">
      <alignment horizontal="right"/>
    </xf>
    <xf numFmtId="2" fontId="9" fillId="6" borderId="42" xfId="0" applyNumberFormat="1" applyFont="1" applyFill="1" applyBorder="1" applyAlignment="1">
      <alignment horizontal="right"/>
    </xf>
    <xf numFmtId="2" fontId="8" fillId="6" borderId="42" xfId="0" applyFont="1" applyFill="1" applyBorder="1" applyAlignment="1">
      <alignment horizontal="right"/>
    </xf>
    <xf numFmtId="2" fontId="8" fillId="6" borderId="24" xfId="0" applyFont="1" applyFill="1" applyBorder="1" applyAlignment="1">
      <alignment horizontal="right"/>
    </xf>
    <xf numFmtId="1" fontId="8" fillId="6" borderId="40" xfId="0" applyNumberFormat="1" applyFont="1" applyFill="1" applyBorder="1" applyAlignment="1">
      <alignment horizontal="right"/>
    </xf>
    <xf numFmtId="1" fontId="8" fillId="0" borderId="4" xfId="0" applyNumberFormat="1" applyFont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5" borderId="4" xfId="0" applyNumberFormat="1" applyFont="1" applyFill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2" fontId="9" fillId="6" borderId="18" xfId="0" applyNumberFormat="1" applyFont="1" applyFill="1" applyBorder="1" applyAlignment="1">
      <alignment horizontal="right"/>
    </xf>
    <xf numFmtId="1" fontId="8" fillId="5" borderId="8" xfId="0" applyNumberFormat="1" applyFont="1" applyFill="1" applyBorder="1" applyAlignment="1">
      <alignment horizontal="right"/>
    </xf>
    <xf numFmtId="1" fontId="8" fillId="5" borderId="8" xfId="0" applyNumberFormat="1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left"/>
    </xf>
    <xf numFmtId="1" fontId="8" fillId="5" borderId="9" xfId="0" applyNumberFormat="1" applyFont="1" applyFill="1" applyBorder="1" applyAlignment="1">
      <alignment horizontal="left"/>
    </xf>
    <xf numFmtId="1" fontId="8" fillId="5" borderId="26" xfId="0" applyNumberFormat="1" applyFont="1" applyFill="1" applyBorder="1" applyAlignment="1">
      <alignment horizontal="right"/>
    </xf>
    <xf numFmtId="1" fontId="8" fillId="5" borderId="43" xfId="0" applyNumberFormat="1" applyFont="1" applyFill="1" applyBorder="1" applyAlignment="1">
      <alignment horizontal="right"/>
    </xf>
    <xf numFmtId="1" fontId="8" fillId="5" borderId="44" xfId="0" applyNumberFormat="1" applyFont="1" applyFill="1" applyBorder="1" applyAlignment="1">
      <alignment horizontal="right"/>
    </xf>
    <xf numFmtId="1" fontId="9" fillId="5" borderId="8" xfId="0" applyNumberFormat="1" applyFont="1" applyFill="1" applyBorder="1" applyAlignment="1">
      <alignment horizontal="right"/>
    </xf>
    <xf numFmtId="1" fontId="8" fillId="5" borderId="9" xfId="0" applyNumberFormat="1" applyFont="1" applyFill="1" applyBorder="1" applyAlignment="1">
      <alignment horizontal="right"/>
    </xf>
    <xf numFmtId="1" fontId="9" fillId="5" borderId="9" xfId="0" applyNumberFormat="1" applyFont="1" applyFill="1" applyBorder="1" applyAlignment="1">
      <alignment horizontal="right"/>
    </xf>
    <xf numFmtId="2" fontId="9" fillId="5" borderId="9" xfId="0" applyNumberFormat="1" applyFont="1" applyFill="1" applyBorder="1" applyAlignment="1">
      <alignment horizontal="right"/>
    </xf>
    <xf numFmtId="2" fontId="8" fillId="5" borderId="9" xfId="0" applyNumberFormat="1" applyFont="1" applyFill="1" applyBorder="1" applyAlignment="1">
      <alignment horizontal="right"/>
    </xf>
    <xf numFmtId="2" fontId="9" fillId="5" borderId="9" xfId="0" applyNumberFormat="1" applyFont="1" applyFill="1" applyBorder="1" applyAlignment="1">
      <alignment/>
    </xf>
    <xf numFmtId="2" fontId="8" fillId="5" borderId="9" xfId="0" applyNumberFormat="1" applyFont="1" applyFill="1" applyBorder="1" applyAlignment="1">
      <alignment/>
    </xf>
    <xf numFmtId="1" fontId="11" fillId="5" borderId="9" xfId="0" applyNumberFormat="1" applyFont="1" applyFill="1" applyBorder="1" applyAlignment="1">
      <alignment horizontal="left"/>
    </xf>
    <xf numFmtId="1" fontId="8" fillId="5" borderId="44" xfId="0" applyNumberFormat="1" applyFont="1" applyFill="1" applyBorder="1" applyAlignment="1">
      <alignment horizontal="left"/>
    </xf>
    <xf numFmtId="2" fontId="8" fillId="0" borderId="12" xfId="0" applyFont="1" applyBorder="1" applyAlignment="1">
      <alignment horizontal="left"/>
    </xf>
    <xf numFmtId="2" fontId="8" fillId="0" borderId="23" xfId="0" applyFont="1" applyBorder="1" applyAlignment="1">
      <alignment horizontal="right"/>
    </xf>
    <xf numFmtId="1" fontId="8" fillId="0" borderId="23" xfId="0" applyNumberFormat="1" applyFont="1" applyBorder="1" applyAlignment="1">
      <alignment horizontal="left"/>
    </xf>
    <xf numFmtId="2" fontId="7" fillId="0" borderId="12" xfId="0" applyFont="1" applyBorder="1" applyAlignment="1">
      <alignment horizontal="right"/>
    </xf>
    <xf numFmtId="2" fontId="7" fillId="3" borderId="0" xfId="0" applyFont="1" applyFill="1" applyBorder="1" applyAlignment="1">
      <alignment horizontal="right"/>
    </xf>
    <xf numFmtId="2" fontId="7" fillId="3" borderId="0" xfId="0" applyFont="1" applyFill="1" applyBorder="1" applyAlignment="1">
      <alignment horizontal="left"/>
    </xf>
    <xf numFmtId="2" fontId="0" fillId="0" borderId="0" xfId="0" applyFont="1" applyBorder="1" applyAlignment="1">
      <alignment horizontal="right"/>
    </xf>
    <xf numFmtId="2" fontId="7" fillId="0" borderId="0" xfId="0" applyFont="1" applyBorder="1" applyAlignment="1">
      <alignment horizontal="right"/>
    </xf>
    <xf numFmtId="2" fontId="10" fillId="7" borderId="12" xfId="0" applyFont="1" applyFill="1" applyBorder="1" applyAlignment="1">
      <alignment horizontal="left"/>
    </xf>
    <xf numFmtId="2" fontId="8" fillId="7" borderId="1" xfId="0" applyFont="1" applyFill="1" applyBorder="1" applyAlignment="1">
      <alignment horizontal="left"/>
    </xf>
    <xf numFmtId="2" fontId="8" fillId="7" borderId="1" xfId="0" applyFont="1" applyFill="1" applyAlignment="1">
      <alignment horizontal="left"/>
    </xf>
    <xf numFmtId="2" fontId="8" fillId="7" borderId="12" xfId="0" applyFont="1" applyFill="1" applyBorder="1" applyAlignment="1">
      <alignment horizontal="left"/>
    </xf>
    <xf numFmtId="1" fontId="12" fillId="0" borderId="4" xfId="0" applyNumberFormat="1" applyFont="1" applyBorder="1" applyAlignment="1">
      <alignment horizontal="right"/>
    </xf>
    <xf numFmtId="2" fontId="0" fillId="6" borderId="40" xfId="0" applyFill="1" applyBorder="1" applyAlignment="1">
      <alignment horizontal="right"/>
    </xf>
    <xf numFmtId="2" fontId="0" fillId="6" borderId="18" xfId="0" applyFill="1" applyBorder="1" applyAlignment="1">
      <alignment horizontal="right"/>
    </xf>
    <xf numFmtId="1" fontId="9" fillId="6" borderId="17" xfId="0" applyNumberFormat="1" applyFont="1" applyFill="1" applyBorder="1" applyAlignment="1">
      <alignment horizontal="left"/>
    </xf>
    <xf numFmtId="1" fontId="8" fillId="4" borderId="9" xfId="0" applyNumberFormat="1" applyFont="1" applyFill="1" applyBorder="1" applyAlignment="1">
      <alignment horizontal="right"/>
    </xf>
    <xf numFmtId="1" fontId="8" fillId="4" borderId="9" xfId="0" applyNumberFormat="1" applyFont="1" applyFill="1" applyBorder="1" applyAlignment="1">
      <alignment horizontal="center"/>
    </xf>
    <xf numFmtId="1" fontId="8" fillId="4" borderId="43" xfId="0" applyNumberFormat="1" applyFont="1" applyFill="1" applyBorder="1" applyAlignment="1">
      <alignment horizontal="right"/>
    </xf>
    <xf numFmtId="1" fontId="8" fillId="4" borderId="9" xfId="0" applyNumberFormat="1" applyFont="1" applyFill="1" applyBorder="1" applyAlignment="1">
      <alignment horizontal="left"/>
    </xf>
    <xf numFmtId="1" fontId="8" fillId="4" borderId="26" xfId="0" applyNumberFormat="1" applyFont="1" applyFill="1" applyBorder="1" applyAlignment="1">
      <alignment horizontal="right"/>
    </xf>
    <xf numFmtId="2" fontId="9" fillId="0" borderId="1" xfId="0" applyFont="1" applyBorder="1" applyAlignment="1">
      <alignment horizontal="left"/>
    </xf>
    <xf numFmtId="1" fontId="8" fillId="4" borderId="43" xfId="0" applyNumberFormat="1" applyFont="1" applyFill="1" applyBorder="1" applyAlignment="1">
      <alignment/>
    </xf>
    <xf numFmtId="1" fontId="8" fillId="3" borderId="12" xfId="0" applyNumberFormat="1" applyFont="1" applyFill="1" applyBorder="1" applyAlignment="1">
      <alignment horizontal="right"/>
    </xf>
    <xf numFmtId="1" fontId="9" fillId="3" borderId="16" xfId="0" applyNumberFormat="1" applyFont="1" applyFill="1" applyBorder="1" applyAlignment="1">
      <alignment horizontal="left"/>
    </xf>
    <xf numFmtId="1" fontId="11" fillId="3" borderId="4" xfId="0" applyNumberFormat="1" applyFont="1" applyFill="1" applyBorder="1" applyAlignment="1">
      <alignment horizontal="right"/>
    </xf>
    <xf numFmtId="2" fontId="8" fillId="3" borderId="9" xfId="0" applyNumberFormat="1" applyFont="1" applyFill="1" applyBorder="1" applyAlignment="1">
      <alignment/>
    </xf>
    <xf numFmtId="1" fontId="8" fillId="3" borderId="9" xfId="0" applyNumberFormat="1" applyFont="1" applyFill="1" applyBorder="1" applyAlignment="1">
      <alignment/>
    </xf>
    <xf numFmtId="1" fontId="11" fillId="3" borderId="9" xfId="0" applyNumberFormat="1" applyFont="1" applyFill="1" applyBorder="1" applyAlignment="1">
      <alignment horizontal="left"/>
    </xf>
    <xf numFmtId="1" fontId="8" fillId="3" borderId="44" xfId="0" applyNumberFormat="1" applyFont="1" applyFill="1" applyBorder="1" applyAlignment="1">
      <alignment horizontal="left"/>
    </xf>
    <xf numFmtId="1" fontId="12" fillId="3" borderId="4" xfId="0" applyNumberFormat="1" applyFont="1" applyFill="1" applyBorder="1" applyAlignment="1">
      <alignment horizontal="left"/>
    </xf>
    <xf numFmtId="4" fontId="8" fillId="3" borderId="4" xfId="0" applyNumberFormat="1" applyFont="1" applyFill="1" applyBorder="1" applyAlignment="1">
      <alignment horizontal="right"/>
    </xf>
    <xf numFmtId="2" fontId="8" fillId="3" borderId="1" xfId="0" applyFont="1" applyFill="1" applyAlignment="1">
      <alignment horizontal="right"/>
    </xf>
    <xf numFmtId="2" fontId="0" fillId="6" borderId="40" xfId="0" applyFill="1" applyBorder="1" applyAlignment="1">
      <alignment/>
    </xf>
    <xf numFmtId="2" fontId="0" fillId="6" borderId="18" xfId="0" applyFill="1" applyBorder="1" applyAlignment="1">
      <alignment/>
    </xf>
    <xf numFmtId="1" fontId="8" fillId="3" borderId="43" xfId="0" applyNumberFormat="1" applyFont="1" applyFill="1" applyBorder="1" applyAlignment="1">
      <alignment/>
    </xf>
    <xf numFmtId="2" fontId="10" fillId="8" borderId="12" xfId="0" applyFont="1" applyFill="1" applyBorder="1" applyAlignment="1">
      <alignment horizontal="left"/>
    </xf>
    <xf numFmtId="2" fontId="8" fillId="8" borderId="1" xfId="0" applyFont="1" applyFill="1" applyBorder="1" applyAlignment="1">
      <alignment horizontal="left"/>
    </xf>
    <xf numFmtId="2" fontId="8" fillId="8" borderId="1" xfId="0" applyFont="1" applyFill="1" applyAlignment="1">
      <alignment horizontal="left"/>
    </xf>
    <xf numFmtId="2" fontId="8" fillId="8" borderId="12" xfId="0" applyFont="1" applyFill="1" applyBorder="1" applyAlignment="1">
      <alignment horizontal="left"/>
    </xf>
    <xf numFmtId="1" fontId="9" fillId="4" borderId="16" xfId="0" applyNumberFormat="1" applyFont="1" applyFill="1" applyBorder="1" applyAlignment="1">
      <alignment horizontal="left"/>
    </xf>
    <xf numFmtId="2" fontId="7" fillId="0" borderId="2" xfId="0" applyFont="1" applyBorder="1" applyAlignment="1">
      <alignment horizontal="left"/>
    </xf>
    <xf numFmtId="2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7" fillId="0" borderId="0" xfId="0" applyFont="1" applyFill="1" applyBorder="1" applyAlignment="1">
      <alignment horizontal="right"/>
    </xf>
    <xf numFmtId="2" fontId="8" fillId="0" borderId="0" xfId="0" applyFont="1" applyFill="1" applyBorder="1" applyAlignment="1">
      <alignment horizontal="left"/>
    </xf>
    <xf numFmtId="2" fontId="9" fillId="0" borderId="0" xfId="0" applyFont="1" applyFill="1" applyBorder="1" applyAlignment="1">
      <alignment horizontal="left"/>
    </xf>
    <xf numFmtId="2" fontId="7" fillId="0" borderId="0" xfId="0" applyFont="1" applyFill="1" applyBorder="1" applyAlignment="1">
      <alignment horizontal="left"/>
    </xf>
    <xf numFmtId="2" fontId="8" fillId="0" borderId="0" xfId="0" applyFont="1" applyFill="1" applyBorder="1" applyAlignment="1">
      <alignment horizontal="center"/>
    </xf>
    <xf numFmtId="2" fontId="9" fillId="0" borderId="0" xfId="0" applyFont="1" applyFill="1" applyBorder="1" applyAlignment="1">
      <alignment horizontal="center"/>
    </xf>
    <xf numFmtId="2" fontId="8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2" fontId="8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2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0" fillId="0" borderId="12" xfId="0" applyFont="1" applyBorder="1" applyAlignment="1">
      <alignment horizontal="right"/>
    </xf>
    <xf numFmtId="1" fontId="13" fillId="0" borderId="0" xfId="0" applyNumberFormat="1" applyFont="1" applyBorder="1" applyAlignment="1">
      <alignment horizontal="left"/>
    </xf>
    <xf numFmtId="3" fontId="9" fillId="6" borderId="18" xfId="0" applyNumberFormat="1" applyFont="1" applyFill="1" applyBorder="1" applyAlignment="1">
      <alignment horizontal="right"/>
    </xf>
    <xf numFmtId="4" fontId="9" fillId="6" borderId="18" xfId="0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1" fontId="8" fillId="4" borderId="45" xfId="0" applyNumberFormat="1" applyFont="1" applyFill="1" applyBorder="1" applyAlignment="1">
      <alignment horizontal="right"/>
    </xf>
    <xf numFmtId="1" fontId="8" fillId="4" borderId="46" xfId="0" applyNumberFormat="1" applyFont="1" applyFill="1" applyBorder="1" applyAlignment="1">
      <alignment horizontal="right"/>
    </xf>
    <xf numFmtId="1" fontId="8" fillId="4" borderId="46" xfId="0" applyNumberFormat="1" applyFont="1" applyFill="1" applyBorder="1" applyAlignment="1">
      <alignment horizontal="center"/>
    </xf>
    <xf numFmtId="1" fontId="8" fillId="4" borderId="46" xfId="0" applyNumberFormat="1" applyFont="1" applyFill="1" applyBorder="1" applyAlignment="1">
      <alignment horizontal="left"/>
    </xf>
    <xf numFmtId="1" fontId="8" fillId="4" borderId="47" xfId="0" applyNumberFormat="1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" fontId="11" fillId="4" borderId="36" xfId="0" applyNumberFormat="1" applyFont="1" applyFill="1" applyBorder="1" applyAlignment="1">
      <alignment horizontal="left"/>
    </xf>
    <xf numFmtId="2" fontId="0" fillId="0" borderId="48" xfId="0" applyBorder="1" applyAlignment="1">
      <alignment horizontal="left"/>
    </xf>
    <xf numFmtId="1" fontId="8" fillId="4" borderId="36" xfId="0" applyNumberFormat="1" applyFont="1" applyFill="1" applyBorder="1" applyAlignment="1">
      <alignment horizontal="left"/>
    </xf>
    <xf numFmtId="1" fontId="9" fillId="6" borderId="17" xfId="0" applyNumberFormat="1" applyFont="1" applyFill="1" applyBorder="1" applyAlignment="1">
      <alignment horizontal="center"/>
    </xf>
    <xf numFmtId="1" fontId="9" fillId="6" borderId="18" xfId="0" applyNumberFormat="1" applyFont="1" applyFill="1" applyBorder="1" applyAlignment="1">
      <alignment horizontal="center"/>
    </xf>
    <xf numFmtId="1" fontId="11" fillId="3" borderId="36" xfId="0" applyNumberFormat="1" applyFont="1" applyFill="1" applyBorder="1" applyAlignment="1">
      <alignment horizontal="left"/>
    </xf>
    <xf numFmtId="2" fontId="0" fillId="0" borderId="40" xfId="0" applyBorder="1" applyAlignment="1">
      <alignment horizontal="center"/>
    </xf>
    <xf numFmtId="2" fontId="0" fillId="0" borderId="18" xfId="0" applyBorder="1" applyAlignment="1">
      <alignment horizontal="center"/>
    </xf>
    <xf numFmtId="2" fontId="1" fillId="0" borderId="40" xfId="0" applyFont="1" applyBorder="1" applyAlignment="1">
      <alignment horizontal="center"/>
    </xf>
    <xf numFmtId="2" fontId="1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68"/>
  <sheetViews>
    <sheetView tabSelected="1" workbookViewId="0" topLeftCell="A1">
      <pane xSplit="3" ySplit="8" topLeftCell="L29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2" sqref="Z2"/>
    </sheetView>
  </sheetViews>
  <sheetFormatPr defaultColWidth="9.140625" defaultRowHeight="12.75"/>
  <cols>
    <col min="1" max="1" width="2.7109375" style="1" customWidth="1"/>
    <col min="2" max="2" width="3.00390625" style="1" customWidth="1"/>
    <col min="3" max="3" width="4.140625" style="1" customWidth="1"/>
    <col min="4" max="4" width="6.8515625" style="1" customWidth="1"/>
    <col min="5" max="5" width="4.8515625" style="1" customWidth="1"/>
    <col min="6" max="6" width="5.7109375" style="1" customWidth="1"/>
    <col min="7" max="7" width="4.7109375" style="1" customWidth="1"/>
    <col min="8" max="8" width="10.421875" style="1" customWidth="1"/>
    <col min="9" max="9" width="20.7109375" style="1" customWidth="1"/>
    <col min="10" max="10" width="11.7109375" style="1" customWidth="1"/>
    <col min="11" max="11" width="6.7109375" style="1" customWidth="1"/>
    <col min="12" max="12" width="5.421875" style="1" customWidth="1"/>
    <col min="13" max="13" width="6.421875" style="1" customWidth="1"/>
    <col min="14" max="14" width="6.00390625" style="1" customWidth="1"/>
    <col min="15" max="15" width="4.7109375" style="1" customWidth="1"/>
    <col min="16" max="16" width="6.140625" style="1" customWidth="1"/>
    <col min="17" max="17" width="6.421875" style="1" customWidth="1"/>
    <col min="18" max="18" width="4.57421875" style="1" customWidth="1"/>
    <col min="19" max="19" width="11.140625" style="1" customWidth="1"/>
    <col min="20" max="20" width="11.7109375" style="1" customWidth="1"/>
    <col min="21" max="21" width="10.140625" style="1" customWidth="1"/>
    <col min="22" max="22" width="9.8515625" style="1" customWidth="1"/>
    <col min="23" max="23" width="9.7109375" style="1" customWidth="1"/>
    <col min="24" max="24" width="8.8515625" style="1" customWidth="1"/>
    <col min="25" max="25" width="8.57421875" style="1" customWidth="1"/>
    <col min="26" max="26" width="7.140625" style="1" customWidth="1"/>
    <col min="27" max="27" width="4.00390625" style="1" customWidth="1"/>
    <col min="28" max="28" width="20.00390625" style="1" customWidth="1"/>
    <col min="29" max="29" width="8.28125" style="1" customWidth="1"/>
    <col min="30" max="30" width="6.8515625" style="1" customWidth="1"/>
    <col min="31" max="31" width="22.8515625" style="1" customWidth="1"/>
    <col min="32" max="32" width="13.421875" style="1" customWidth="1"/>
    <col min="33" max="33" width="7.8515625" style="1" customWidth="1"/>
    <col min="34" max="34" width="6.8515625" style="1" customWidth="1"/>
    <col min="35" max="36" width="7.421875" style="1" customWidth="1"/>
    <col min="37" max="37" width="7.140625" style="1" customWidth="1"/>
    <col min="38" max="38" width="7.421875" style="1" customWidth="1"/>
    <col min="39" max="39" width="7.140625" style="1" customWidth="1"/>
    <col min="40" max="40" width="6.8515625" style="1" customWidth="1"/>
    <col min="41" max="41" width="10.421875" style="1" customWidth="1"/>
    <col min="42" max="45" width="9.140625" style="1" customWidth="1"/>
    <col min="46" max="46" width="9.7109375" style="1" customWidth="1"/>
    <col min="47" max="47" width="9.421875" style="1" customWidth="1"/>
    <col min="48" max="16384" width="9.140625" style="1" customWidth="1"/>
  </cols>
  <sheetData>
    <row r="1" spans="2:50" ht="12.75">
      <c r="B1" s="11"/>
      <c r="C1" s="11"/>
      <c r="D1" s="11"/>
      <c r="E1" s="11"/>
      <c r="F1" s="11"/>
      <c r="G1" s="11"/>
      <c r="H1" s="11"/>
      <c r="I1" s="11" t="s">
        <v>0</v>
      </c>
      <c r="J1" s="12"/>
      <c r="K1" s="13">
        <f aca="true" t="shared" si="0" ref="K1:X1">+K325</f>
        <v>30</v>
      </c>
      <c r="L1" s="13">
        <f t="shared" si="0"/>
        <v>4</v>
      </c>
      <c r="M1" s="13">
        <f t="shared" si="0"/>
        <v>134</v>
      </c>
      <c r="N1" s="13">
        <f t="shared" si="0"/>
        <v>123</v>
      </c>
      <c r="O1" s="13">
        <f t="shared" si="0"/>
        <v>11</v>
      </c>
      <c r="P1" s="13">
        <f t="shared" si="0"/>
        <v>421</v>
      </c>
      <c r="Q1" s="13">
        <f t="shared" si="0"/>
        <v>386</v>
      </c>
      <c r="R1" s="13">
        <f t="shared" si="0"/>
        <v>35</v>
      </c>
      <c r="S1" s="14">
        <f t="shared" si="0"/>
        <v>7225.160000000002</v>
      </c>
      <c r="T1" s="14">
        <f t="shared" si="0"/>
        <v>6220.250000000001</v>
      </c>
      <c r="U1" s="14">
        <f t="shared" si="0"/>
        <v>1004.9100000000001</v>
      </c>
      <c r="V1" s="14">
        <f t="shared" si="0"/>
        <v>714.09</v>
      </c>
      <c r="W1" s="14">
        <f t="shared" si="0"/>
        <v>391.89</v>
      </c>
      <c r="X1" s="14">
        <f t="shared" si="0"/>
        <v>322.2</v>
      </c>
      <c r="Y1" s="13">
        <f>Y286+Y325</f>
        <v>762236</v>
      </c>
      <c r="Z1" s="11"/>
      <c r="AA1" s="11"/>
      <c r="AB1" s="33"/>
      <c r="AC1" s="255"/>
      <c r="AD1" s="255"/>
      <c r="AE1" s="255"/>
      <c r="AF1" s="255"/>
      <c r="AG1" s="256"/>
      <c r="AH1" s="256"/>
      <c r="AI1" s="256"/>
      <c r="AJ1" s="256"/>
      <c r="AK1" s="256"/>
      <c r="AL1" s="256"/>
      <c r="AM1" s="256"/>
      <c r="AN1" s="256"/>
      <c r="AO1" s="257"/>
      <c r="AP1" s="257"/>
      <c r="AQ1" s="257"/>
      <c r="AR1" s="257"/>
      <c r="AS1" s="257"/>
      <c r="AT1" s="257"/>
      <c r="AU1" s="255"/>
      <c r="AV1" s="255"/>
      <c r="AW1" s="258"/>
      <c r="AX1" s="4"/>
    </row>
    <row r="2" spans="2:50" ht="12" customHeight="1">
      <c r="B2" s="11"/>
      <c r="C2" s="11"/>
      <c r="D2" s="11" t="s">
        <v>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33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8"/>
      <c r="AX2" s="4"/>
    </row>
    <row r="3" spans="2:50" s="2" customFormat="1" ht="15.75">
      <c r="B3" s="16"/>
      <c r="C3" s="16"/>
      <c r="D3" s="16"/>
      <c r="E3" s="16"/>
      <c r="F3" s="16"/>
      <c r="G3" s="16"/>
      <c r="H3" s="16"/>
      <c r="I3" s="112" t="s">
        <v>243</v>
      </c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234"/>
      <c r="W3" s="19"/>
      <c r="X3" s="19"/>
      <c r="Y3" s="16"/>
      <c r="Z3" s="16"/>
      <c r="AA3" s="16"/>
      <c r="AB3" s="213"/>
      <c r="AC3" s="259"/>
      <c r="AD3" s="259"/>
      <c r="AE3" s="260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61"/>
      <c r="AX3" s="254"/>
    </row>
    <row r="4" spans="2:50" ht="13.5" thickBo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13"/>
      <c r="Q4" s="113"/>
      <c r="R4" s="113"/>
      <c r="S4" s="20"/>
      <c r="T4" s="20"/>
      <c r="U4" s="20"/>
      <c r="V4" s="20"/>
      <c r="W4" s="20"/>
      <c r="X4" s="20"/>
      <c r="Y4" s="20"/>
      <c r="Z4" s="20"/>
      <c r="AA4" s="20"/>
      <c r="AB4" s="33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8"/>
      <c r="AX4" s="4"/>
    </row>
    <row r="5" spans="2:50" ht="18" customHeight="1">
      <c r="B5" s="11"/>
      <c r="C5" s="150" t="s">
        <v>2</v>
      </c>
      <c r="D5" s="148" t="s">
        <v>3</v>
      </c>
      <c r="E5" s="148" t="s">
        <v>187</v>
      </c>
      <c r="F5" s="148" t="s">
        <v>210</v>
      </c>
      <c r="G5" s="146" t="s">
        <v>4</v>
      </c>
      <c r="H5" s="146" t="s">
        <v>5</v>
      </c>
      <c r="I5" s="145" t="s">
        <v>6</v>
      </c>
      <c r="J5" s="143" t="s">
        <v>7</v>
      </c>
      <c r="K5" s="21" t="s">
        <v>8</v>
      </c>
      <c r="L5" s="124"/>
      <c r="M5" s="128" t="s">
        <v>201</v>
      </c>
      <c r="N5" s="22"/>
      <c r="O5" s="129"/>
      <c r="P5" s="140" t="s">
        <v>9</v>
      </c>
      <c r="Q5" s="135"/>
      <c r="R5" s="135"/>
      <c r="S5" s="103" t="s">
        <v>10</v>
      </c>
      <c r="T5" s="24"/>
      <c r="U5" s="141"/>
      <c r="V5" s="134" t="s">
        <v>11</v>
      </c>
      <c r="W5" s="24"/>
      <c r="X5" s="24"/>
      <c r="Y5" s="136" t="s">
        <v>12</v>
      </c>
      <c r="Z5" s="124" t="s">
        <v>13</v>
      </c>
      <c r="AA5" s="120"/>
      <c r="AB5" s="214"/>
      <c r="AC5" s="262"/>
      <c r="AD5" s="262"/>
      <c r="AE5" s="262"/>
      <c r="AF5" s="262"/>
      <c r="AG5" s="263"/>
      <c r="AH5" s="262"/>
      <c r="AI5" s="260"/>
      <c r="AJ5" s="255"/>
      <c r="AK5" s="259"/>
      <c r="AL5" s="260"/>
      <c r="AM5" s="259"/>
      <c r="AN5" s="259"/>
      <c r="AO5" s="260"/>
      <c r="AP5" s="255"/>
      <c r="AQ5" s="259"/>
      <c r="AR5" s="260"/>
      <c r="AS5" s="259"/>
      <c r="AT5" s="259"/>
      <c r="AU5" s="262"/>
      <c r="AV5" s="262"/>
      <c r="AW5" s="258"/>
      <c r="AX5" s="4"/>
    </row>
    <row r="6" spans="2:50" ht="18" customHeight="1">
      <c r="B6" s="11"/>
      <c r="C6" s="137"/>
      <c r="D6" s="149" t="s">
        <v>14</v>
      </c>
      <c r="E6" s="149" t="s">
        <v>188</v>
      </c>
      <c r="F6" s="149" t="s">
        <v>211</v>
      </c>
      <c r="G6" s="27"/>
      <c r="H6" s="147" t="s">
        <v>15</v>
      </c>
      <c r="I6" s="138"/>
      <c r="J6" s="144" t="s">
        <v>16</v>
      </c>
      <c r="K6" s="126" t="s">
        <v>17</v>
      </c>
      <c r="L6" s="127" t="s">
        <v>18</v>
      </c>
      <c r="M6" s="130" t="s">
        <v>19</v>
      </c>
      <c r="N6" s="29" t="s">
        <v>17</v>
      </c>
      <c r="O6" s="131" t="s">
        <v>18</v>
      </c>
      <c r="P6" s="26" t="s">
        <v>19</v>
      </c>
      <c r="Q6" s="28" t="s">
        <v>17</v>
      </c>
      <c r="R6" s="114" t="s">
        <v>18</v>
      </c>
      <c r="S6" s="133" t="s">
        <v>20</v>
      </c>
      <c r="T6" s="29" t="s">
        <v>21</v>
      </c>
      <c r="U6" s="131" t="s">
        <v>22</v>
      </c>
      <c r="V6" s="126" t="s">
        <v>20</v>
      </c>
      <c r="W6" s="29" t="s">
        <v>21</v>
      </c>
      <c r="X6" s="127" t="s">
        <v>22</v>
      </c>
      <c r="Y6" s="121" t="s">
        <v>23</v>
      </c>
      <c r="Z6" s="119" t="s">
        <v>24</v>
      </c>
      <c r="AA6" s="121"/>
      <c r="AB6" s="214"/>
      <c r="AC6" s="262"/>
      <c r="AD6" s="262"/>
      <c r="AE6" s="255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58"/>
      <c r="AX6" s="4"/>
    </row>
    <row r="7" spans="2:50" ht="13.5" thickBot="1">
      <c r="B7" s="11"/>
      <c r="C7" s="123"/>
      <c r="D7" s="30"/>
      <c r="E7" s="30"/>
      <c r="F7" s="30"/>
      <c r="G7" s="31"/>
      <c r="H7" s="31"/>
      <c r="I7" s="139"/>
      <c r="J7" s="122"/>
      <c r="K7" s="116" t="s">
        <v>25</v>
      </c>
      <c r="L7" s="115" t="s">
        <v>25</v>
      </c>
      <c r="M7" s="132" t="s">
        <v>25</v>
      </c>
      <c r="N7" s="32" t="s">
        <v>25</v>
      </c>
      <c r="O7" s="118" t="s">
        <v>25</v>
      </c>
      <c r="P7" s="116" t="s">
        <v>25</v>
      </c>
      <c r="Q7" s="32" t="s">
        <v>25</v>
      </c>
      <c r="R7" s="115" t="s">
        <v>25</v>
      </c>
      <c r="S7" s="117" t="s">
        <v>26</v>
      </c>
      <c r="T7" s="32" t="s">
        <v>26</v>
      </c>
      <c r="U7" s="118" t="s">
        <v>26</v>
      </c>
      <c r="V7" s="116" t="s">
        <v>26</v>
      </c>
      <c r="W7" s="32" t="s">
        <v>26</v>
      </c>
      <c r="X7" s="115" t="s">
        <v>26</v>
      </c>
      <c r="Y7" s="142" t="s">
        <v>27</v>
      </c>
      <c r="Z7" s="125"/>
      <c r="AA7" s="122"/>
      <c r="AB7" s="214"/>
      <c r="AC7" s="255"/>
      <c r="AD7" s="255"/>
      <c r="AE7" s="255"/>
      <c r="AF7" s="255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55"/>
      <c r="AW7" s="258"/>
      <c r="AX7" s="4"/>
    </row>
    <row r="8" spans="2:50" ht="7.5" customHeight="1">
      <c r="B8" s="33"/>
      <c r="C8" s="34"/>
      <c r="D8" s="23"/>
      <c r="E8" s="23"/>
      <c r="F8" s="23"/>
      <c r="G8" s="25"/>
      <c r="H8" s="25"/>
      <c r="I8" s="35"/>
      <c r="J8" s="153"/>
      <c r="K8" s="165"/>
      <c r="L8" s="166"/>
      <c r="M8" s="160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  <c r="Y8" s="36"/>
      <c r="Z8" s="36"/>
      <c r="AA8" s="38"/>
      <c r="AB8" s="39"/>
      <c r="AC8" s="255"/>
      <c r="AD8" s="255"/>
      <c r="AE8" s="255"/>
      <c r="AF8" s="264"/>
      <c r="AG8" s="264"/>
      <c r="AH8" s="264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8"/>
      <c r="AX8" s="4"/>
    </row>
    <row r="9" spans="2:50" ht="12.75" customHeight="1">
      <c r="B9" s="40">
        <v>1</v>
      </c>
      <c r="C9" s="8">
        <v>1</v>
      </c>
      <c r="D9" s="9">
        <v>3001</v>
      </c>
      <c r="E9" s="191" t="s">
        <v>189</v>
      </c>
      <c r="F9" s="191"/>
      <c r="G9" s="10" t="s">
        <v>28</v>
      </c>
      <c r="H9" s="10" t="s">
        <v>29</v>
      </c>
      <c r="I9" s="10" t="s">
        <v>30</v>
      </c>
      <c r="J9" s="154">
        <v>1</v>
      </c>
      <c r="K9" s="77">
        <v>1</v>
      </c>
      <c r="L9" s="167">
        <v>0</v>
      </c>
      <c r="M9" s="161">
        <f aca="true" t="shared" si="1" ref="M9:M14">SUM(N9:O9)</f>
        <v>4</v>
      </c>
      <c r="N9" s="41">
        <v>4</v>
      </c>
      <c r="O9" s="41">
        <v>0</v>
      </c>
      <c r="P9" s="42">
        <f>SUM(Q9:R9)</f>
        <v>13</v>
      </c>
      <c r="Q9" s="41">
        <v>13</v>
      </c>
      <c r="R9" s="41">
        <v>0</v>
      </c>
      <c r="S9" s="43">
        <f>SUM(T9:U9)</f>
        <v>199.74</v>
      </c>
      <c r="T9" s="44">
        <v>199.74</v>
      </c>
      <c r="U9" s="44">
        <v>0</v>
      </c>
      <c r="V9" s="43">
        <f>+W9+X9</f>
        <v>0</v>
      </c>
      <c r="W9" s="44">
        <v>0</v>
      </c>
      <c r="X9" s="44">
        <v>0</v>
      </c>
      <c r="Y9" s="41">
        <v>1163</v>
      </c>
      <c r="Z9" s="41">
        <v>1905</v>
      </c>
      <c r="AA9" s="45"/>
      <c r="AB9" s="46"/>
      <c r="AC9" s="265"/>
      <c r="AD9" s="265"/>
      <c r="AE9" s="266"/>
      <c r="AF9" s="267"/>
      <c r="AG9" s="267"/>
      <c r="AH9" s="267"/>
      <c r="AI9" s="256"/>
      <c r="AJ9" s="256"/>
      <c r="AK9" s="256"/>
      <c r="AL9" s="256"/>
      <c r="AM9" s="256"/>
      <c r="AN9" s="256"/>
      <c r="AO9" s="257"/>
      <c r="AP9" s="257"/>
      <c r="AQ9" s="257"/>
      <c r="AR9" s="257"/>
      <c r="AS9" s="257"/>
      <c r="AT9" s="257"/>
      <c r="AU9" s="255"/>
      <c r="AV9" s="255"/>
      <c r="AW9" s="258"/>
      <c r="AX9" s="4"/>
    </row>
    <row r="10" spans="2:50" ht="12.75" customHeight="1">
      <c r="B10" s="40">
        <v>1</v>
      </c>
      <c r="C10" s="8">
        <f>+C9+1</f>
        <v>2</v>
      </c>
      <c r="D10" s="9">
        <v>3009</v>
      </c>
      <c r="E10" s="191" t="s">
        <v>189</v>
      </c>
      <c r="F10" s="191"/>
      <c r="G10" s="10" t="s">
        <v>28</v>
      </c>
      <c r="H10" s="10" t="s">
        <v>29</v>
      </c>
      <c r="I10" s="10" t="s">
        <v>30</v>
      </c>
      <c r="J10" s="154">
        <v>6</v>
      </c>
      <c r="K10" s="77">
        <v>1</v>
      </c>
      <c r="L10" s="167">
        <v>0</v>
      </c>
      <c r="M10" s="161">
        <f t="shared" si="1"/>
        <v>4</v>
      </c>
      <c r="N10" s="41">
        <v>4</v>
      </c>
      <c r="O10" s="41">
        <v>0</v>
      </c>
      <c r="P10" s="42">
        <f>+Q10+R10</f>
        <v>13</v>
      </c>
      <c r="Q10" s="41">
        <v>13</v>
      </c>
      <c r="R10" s="41">
        <v>0</v>
      </c>
      <c r="S10" s="43">
        <f>SUM(T10:U10)</f>
        <v>224.3</v>
      </c>
      <c r="T10" s="44">
        <v>224.3</v>
      </c>
      <c r="U10" s="44">
        <v>0</v>
      </c>
      <c r="V10" s="43">
        <f>+W10+X10</f>
        <v>0</v>
      </c>
      <c r="W10" s="44">
        <v>0</v>
      </c>
      <c r="X10" s="44">
        <v>0</v>
      </c>
      <c r="Y10" s="41">
        <v>960</v>
      </c>
      <c r="Z10" s="41">
        <v>1910</v>
      </c>
      <c r="AA10" s="45"/>
      <c r="AB10" s="46"/>
      <c r="AC10" s="265"/>
      <c r="AD10" s="265"/>
      <c r="AE10" s="266"/>
      <c r="AF10" s="267"/>
      <c r="AG10" s="267"/>
      <c r="AH10" s="267"/>
      <c r="AI10" s="256"/>
      <c r="AJ10" s="256"/>
      <c r="AK10" s="256"/>
      <c r="AL10" s="256"/>
      <c r="AM10" s="256"/>
      <c r="AN10" s="256"/>
      <c r="AO10" s="257"/>
      <c r="AP10" s="257"/>
      <c r="AQ10" s="257"/>
      <c r="AR10" s="257"/>
      <c r="AS10" s="257"/>
      <c r="AT10" s="257"/>
      <c r="AU10" s="255"/>
      <c r="AV10" s="255"/>
      <c r="AW10" s="258"/>
      <c r="AX10" s="4"/>
    </row>
    <row r="11" spans="2:50" ht="12.75" customHeight="1">
      <c r="B11" s="40">
        <v>1</v>
      </c>
      <c r="C11" s="48">
        <f>+C10+1</f>
        <v>3</v>
      </c>
      <c r="D11" s="49">
        <v>3002</v>
      </c>
      <c r="E11" s="192" t="s">
        <v>190</v>
      </c>
      <c r="F11" s="192">
        <v>219</v>
      </c>
      <c r="G11" s="50" t="s">
        <v>28</v>
      </c>
      <c r="H11" s="50" t="s">
        <v>29</v>
      </c>
      <c r="I11" s="50" t="s">
        <v>30</v>
      </c>
      <c r="J11" s="155">
        <v>7</v>
      </c>
      <c r="K11" s="78">
        <v>1</v>
      </c>
      <c r="L11" s="168">
        <v>0</v>
      </c>
      <c r="M11" s="162">
        <f t="shared" si="1"/>
        <v>3</v>
      </c>
      <c r="N11" s="51">
        <v>3</v>
      </c>
      <c r="O11" s="51">
        <v>0</v>
      </c>
      <c r="P11" s="52">
        <v>10</v>
      </c>
      <c r="Q11" s="51">
        <v>10</v>
      </c>
      <c r="R11" s="51">
        <v>0</v>
      </c>
      <c r="S11" s="53">
        <f>+T11+U11</f>
        <v>176.32</v>
      </c>
      <c r="T11" s="54">
        <v>176.32</v>
      </c>
      <c r="U11" s="54">
        <v>0</v>
      </c>
      <c r="V11" s="53">
        <v>0</v>
      </c>
      <c r="W11" s="54">
        <v>0</v>
      </c>
      <c r="X11" s="54">
        <v>0</v>
      </c>
      <c r="Y11" s="51">
        <v>560</v>
      </c>
      <c r="Z11" s="51">
        <v>1910</v>
      </c>
      <c r="AA11" s="55"/>
      <c r="AB11" s="46"/>
      <c r="AC11" s="265"/>
      <c r="AD11" s="265"/>
      <c r="AE11" s="266"/>
      <c r="AF11" s="267"/>
      <c r="AG11" s="267"/>
      <c r="AH11" s="267"/>
      <c r="AI11" s="256"/>
      <c r="AJ11" s="256"/>
      <c r="AK11" s="256"/>
      <c r="AL11" s="256"/>
      <c r="AM11" s="256"/>
      <c r="AN11" s="256"/>
      <c r="AO11" s="257"/>
      <c r="AP11" s="257"/>
      <c r="AQ11" s="257"/>
      <c r="AR11" s="257"/>
      <c r="AS11" s="257"/>
      <c r="AT11" s="257"/>
      <c r="AU11" s="255"/>
      <c r="AV11" s="255"/>
      <c r="AW11" s="258"/>
      <c r="AX11" s="4"/>
    </row>
    <row r="12" spans="2:50" ht="12.75" customHeight="1">
      <c r="B12" s="40">
        <v>1</v>
      </c>
      <c r="C12" s="8">
        <f>+C11+1</f>
        <v>4</v>
      </c>
      <c r="D12" s="9">
        <v>3008</v>
      </c>
      <c r="E12" s="191" t="s">
        <v>189</v>
      </c>
      <c r="F12" s="191"/>
      <c r="G12" s="10" t="s">
        <v>28</v>
      </c>
      <c r="H12" s="10" t="s">
        <v>29</v>
      </c>
      <c r="I12" s="10" t="s">
        <v>30</v>
      </c>
      <c r="J12" s="154">
        <v>8</v>
      </c>
      <c r="K12" s="77">
        <v>1</v>
      </c>
      <c r="L12" s="167">
        <v>0</v>
      </c>
      <c r="M12" s="161">
        <f t="shared" si="1"/>
        <v>6</v>
      </c>
      <c r="N12" s="41">
        <v>6</v>
      </c>
      <c r="O12" s="41">
        <v>0</v>
      </c>
      <c r="P12" s="42">
        <v>18</v>
      </c>
      <c r="Q12" s="41">
        <v>18</v>
      </c>
      <c r="R12" s="41">
        <v>0</v>
      </c>
      <c r="S12" s="43">
        <f>SUM(T12:U12)</f>
        <v>228.46</v>
      </c>
      <c r="T12" s="44">
        <v>228.46</v>
      </c>
      <c r="U12" s="44">
        <v>0</v>
      </c>
      <c r="V12" s="43">
        <v>0</v>
      </c>
      <c r="W12" s="44">
        <v>0</v>
      </c>
      <c r="X12" s="44">
        <v>0</v>
      </c>
      <c r="Y12" s="41">
        <v>825</v>
      </c>
      <c r="Z12" s="41">
        <v>1910</v>
      </c>
      <c r="AA12" s="45"/>
      <c r="AB12" s="46"/>
      <c r="AC12" s="265"/>
      <c r="AD12" s="265"/>
      <c r="AE12" s="266"/>
      <c r="AF12" s="267"/>
      <c r="AG12" s="267"/>
      <c r="AH12" s="267"/>
      <c r="AI12" s="256"/>
      <c r="AJ12" s="256"/>
      <c r="AK12" s="256"/>
      <c r="AL12" s="256"/>
      <c r="AM12" s="256"/>
      <c r="AN12" s="256"/>
      <c r="AO12" s="257"/>
      <c r="AP12" s="257"/>
      <c r="AQ12" s="257"/>
      <c r="AR12" s="257"/>
      <c r="AS12" s="257"/>
      <c r="AT12" s="257"/>
      <c r="AU12" s="255"/>
      <c r="AV12" s="255"/>
      <c r="AW12" s="258"/>
      <c r="AX12" s="4"/>
    </row>
    <row r="13" spans="2:50" ht="12.75" customHeight="1">
      <c r="B13" s="40">
        <v>1</v>
      </c>
      <c r="C13" s="8">
        <f>+C12+1</f>
        <v>5</v>
      </c>
      <c r="D13" s="9">
        <v>3003</v>
      </c>
      <c r="E13" s="191" t="s">
        <v>189</v>
      </c>
      <c r="F13" s="191"/>
      <c r="G13" s="10" t="s">
        <v>28</v>
      </c>
      <c r="H13" s="10" t="s">
        <v>29</v>
      </c>
      <c r="I13" s="10" t="s">
        <v>30</v>
      </c>
      <c r="J13" s="154">
        <v>11</v>
      </c>
      <c r="K13" s="77">
        <v>1</v>
      </c>
      <c r="L13" s="167">
        <v>0</v>
      </c>
      <c r="M13" s="161">
        <f t="shared" si="1"/>
        <v>2</v>
      </c>
      <c r="N13" s="41">
        <v>2</v>
      </c>
      <c r="O13" s="41">
        <v>0</v>
      </c>
      <c r="P13" s="42">
        <f>SUM(Q13:R13)</f>
        <v>8</v>
      </c>
      <c r="Q13" s="41">
        <v>8</v>
      </c>
      <c r="R13" s="41">
        <v>0</v>
      </c>
      <c r="S13" s="43">
        <f>SUM(T13:U13)</f>
        <v>138.4</v>
      </c>
      <c r="T13" s="44">
        <v>138.4</v>
      </c>
      <c r="U13" s="44">
        <v>0</v>
      </c>
      <c r="V13" s="43">
        <f>+W13+X13</f>
        <v>0</v>
      </c>
      <c r="W13" s="44">
        <v>0</v>
      </c>
      <c r="X13" s="44">
        <v>0</v>
      </c>
      <c r="Y13" s="41">
        <v>810</v>
      </c>
      <c r="Z13" s="41">
        <v>1910</v>
      </c>
      <c r="AA13" s="45"/>
      <c r="AB13" s="46"/>
      <c r="AC13" s="265"/>
      <c r="AD13" s="265"/>
      <c r="AE13" s="266"/>
      <c r="AF13" s="267"/>
      <c r="AG13" s="267"/>
      <c r="AH13" s="267"/>
      <c r="AI13" s="256"/>
      <c r="AJ13" s="256"/>
      <c r="AK13" s="256"/>
      <c r="AL13" s="256"/>
      <c r="AM13" s="256"/>
      <c r="AN13" s="256"/>
      <c r="AO13" s="257"/>
      <c r="AP13" s="257"/>
      <c r="AQ13" s="257"/>
      <c r="AR13" s="257"/>
      <c r="AS13" s="257"/>
      <c r="AT13" s="257"/>
      <c r="AU13" s="255"/>
      <c r="AV13" s="255"/>
      <c r="AW13" s="258"/>
      <c r="AX13" s="4"/>
    </row>
    <row r="14" spans="2:50" ht="12.75" customHeight="1">
      <c r="B14" s="40">
        <v>1</v>
      </c>
      <c r="C14" s="48">
        <f>+C13+1</f>
        <v>6</v>
      </c>
      <c r="D14" s="49">
        <v>3011</v>
      </c>
      <c r="E14" s="192" t="s">
        <v>190</v>
      </c>
      <c r="F14" s="192">
        <v>190</v>
      </c>
      <c r="G14" s="50" t="s">
        <v>28</v>
      </c>
      <c r="H14" s="50" t="s">
        <v>29</v>
      </c>
      <c r="I14" s="50" t="s">
        <v>30</v>
      </c>
      <c r="J14" s="155">
        <v>14</v>
      </c>
      <c r="K14" s="78">
        <v>1</v>
      </c>
      <c r="L14" s="168">
        <v>0</v>
      </c>
      <c r="M14" s="162">
        <f t="shared" si="1"/>
        <v>4</v>
      </c>
      <c r="N14" s="51">
        <v>4</v>
      </c>
      <c r="O14" s="51">
        <v>0</v>
      </c>
      <c r="P14" s="52">
        <v>16</v>
      </c>
      <c r="Q14" s="51">
        <v>16</v>
      </c>
      <c r="R14" s="51">
        <v>0</v>
      </c>
      <c r="S14" s="53">
        <v>282.8</v>
      </c>
      <c r="T14" s="54">
        <v>282.8</v>
      </c>
      <c r="U14" s="54">
        <v>0</v>
      </c>
      <c r="V14" s="53">
        <v>0</v>
      </c>
      <c r="W14" s="54">
        <v>0</v>
      </c>
      <c r="X14" s="54">
        <v>0</v>
      </c>
      <c r="Y14" s="51">
        <v>885</v>
      </c>
      <c r="Z14" s="51">
        <v>1912</v>
      </c>
      <c r="AA14" s="55"/>
      <c r="AB14" s="46"/>
      <c r="AC14" s="265"/>
      <c r="AD14" s="265"/>
      <c r="AE14" s="266"/>
      <c r="AF14" s="267"/>
      <c r="AG14" s="267"/>
      <c r="AH14" s="267"/>
      <c r="AI14" s="256"/>
      <c r="AJ14" s="256"/>
      <c r="AK14" s="256"/>
      <c r="AL14" s="256"/>
      <c r="AM14" s="256"/>
      <c r="AN14" s="256"/>
      <c r="AO14" s="257"/>
      <c r="AP14" s="257"/>
      <c r="AQ14" s="257"/>
      <c r="AR14" s="257"/>
      <c r="AS14" s="257"/>
      <c r="AT14" s="257"/>
      <c r="AU14" s="255"/>
      <c r="AV14" s="255"/>
      <c r="AW14" s="258"/>
      <c r="AX14" s="4"/>
    </row>
    <row r="15" spans="2:50" ht="12.75" customHeight="1">
      <c r="B15" s="40">
        <v>1</v>
      </c>
      <c r="C15" s="48">
        <f>C14+1</f>
        <v>7</v>
      </c>
      <c r="D15" s="49">
        <v>3004</v>
      </c>
      <c r="E15" s="192" t="s">
        <v>190</v>
      </c>
      <c r="F15" s="192">
        <v>129</v>
      </c>
      <c r="G15" s="50" t="s">
        <v>28</v>
      </c>
      <c r="H15" s="50" t="s">
        <v>29</v>
      </c>
      <c r="I15" s="50" t="s">
        <v>30</v>
      </c>
      <c r="J15" s="155">
        <v>15</v>
      </c>
      <c r="K15" s="78">
        <v>1</v>
      </c>
      <c r="L15" s="168">
        <v>0</v>
      </c>
      <c r="M15" s="162">
        <v>10</v>
      </c>
      <c r="N15" s="51">
        <v>6</v>
      </c>
      <c r="O15" s="51">
        <v>4</v>
      </c>
      <c r="P15" s="52">
        <v>24</v>
      </c>
      <c r="Q15" s="51">
        <v>20</v>
      </c>
      <c r="R15" s="51">
        <v>4</v>
      </c>
      <c r="S15" s="53">
        <v>458.55</v>
      </c>
      <c r="T15" s="54">
        <v>374.78</v>
      </c>
      <c r="U15" s="54">
        <v>83.77</v>
      </c>
      <c r="V15" s="53">
        <v>0</v>
      </c>
      <c r="W15" s="54">
        <v>0</v>
      </c>
      <c r="X15" s="54">
        <v>0</v>
      </c>
      <c r="Y15" s="51">
        <v>2345</v>
      </c>
      <c r="Z15" s="51">
        <v>1912</v>
      </c>
      <c r="AA15" s="55"/>
      <c r="AB15" s="46"/>
      <c r="AC15" s="265"/>
      <c r="AD15" s="265"/>
      <c r="AE15" s="266"/>
      <c r="AF15" s="267"/>
      <c r="AG15" s="267"/>
      <c r="AH15" s="267"/>
      <c r="AI15" s="256"/>
      <c r="AJ15" s="256"/>
      <c r="AK15" s="256"/>
      <c r="AL15" s="256"/>
      <c r="AM15" s="256"/>
      <c r="AN15" s="256"/>
      <c r="AO15" s="257"/>
      <c r="AP15" s="257"/>
      <c r="AQ15" s="257"/>
      <c r="AR15" s="257"/>
      <c r="AS15" s="257"/>
      <c r="AT15" s="257"/>
      <c r="AU15" s="255"/>
      <c r="AV15" s="255"/>
      <c r="AW15" s="258"/>
      <c r="AX15" s="4"/>
    </row>
    <row r="16" spans="2:50" ht="12.75" customHeight="1">
      <c r="B16" s="40">
        <v>1</v>
      </c>
      <c r="C16" s="48">
        <f aca="true" t="shared" si="2" ref="C16:C50">+C15+1</f>
        <v>8</v>
      </c>
      <c r="D16" s="49">
        <v>3005</v>
      </c>
      <c r="E16" s="192" t="s">
        <v>190</v>
      </c>
      <c r="F16" s="192">
        <v>214</v>
      </c>
      <c r="G16" s="50" t="s">
        <v>28</v>
      </c>
      <c r="H16" s="50" t="s">
        <v>29</v>
      </c>
      <c r="I16" s="50" t="s">
        <v>30</v>
      </c>
      <c r="J16" s="155">
        <v>21</v>
      </c>
      <c r="K16" s="78">
        <v>1</v>
      </c>
      <c r="L16" s="168">
        <v>0</v>
      </c>
      <c r="M16" s="162">
        <v>5</v>
      </c>
      <c r="N16" s="51">
        <v>5</v>
      </c>
      <c r="O16" s="51">
        <v>0</v>
      </c>
      <c r="P16" s="52">
        <v>15</v>
      </c>
      <c r="Q16" s="51">
        <v>15</v>
      </c>
      <c r="R16" s="51">
        <v>0</v>
      </c>
      <c r="S16" s="53">
        <f>SUM(T16:U16)</f>
        <v>229.3</v>
      </c>
      <c r="T16" s="54">
        <v>229.3</v>
      </c>
      <c r="U16" s="54">
        <v>0</v>
      </c>
      <c r="V16" s="53">
        <v>0</v>
      </c>
      <c r="W16" s="54">
        <v>0</v>
      </c>
      <c r="X16" s="54">
        <v>0</v>
      </c>
      <c r="Y16" s="51">
        <v>598</v>
      </c>
      <c r="Z16" s="51">
        <v>1910</v>
      </c>
      <c r="AA16" s="55"/>
      <c r="AB16" s="46"/>
      <c r="AC16" s="265"/>
      <c r="AD16" s="265"/>
      <c r="AE16" s="266"/>
      <c r="AF16" s="267"/>
      <c r="AG16" s="267"/>
      <c r="AH16" s="267"/>
      <c r="AI16" s="256"/>
      <c r="AJ16" s="256"/>
      <c r="AK16" s="256"/>
      <c r="AL16" s="256"/>
      <c r="AM16" s="256"/>
      <c r="AN16" s="256"/>
      <c r="AO16" s="257"/>
      <c r="AP16" s="257"/>
      <c r="AQ16" s="257"/>
      <c r="AR16" s="257"/>
      <c r="AS16" s="257"/>
      <c r="AT16" s="257"/>
      <c r="AU16" s="255"/>
      <c r="AV16" s="255"/>
      <c r="AW16" s="258"/>
      <c r="AX16" s="4"/>
    </row>
    <row r="17" spans="2:50" ht="12.75" customHeight="1">
      <c r="B17" s="40">
        <v>1</v>
      </c>
      <c r="C17" s="8">
        <f t="shared" si="2"/>
        <v>9</v>
      </c>
      <c r="D17" s="9">
        <v>3010</v>
      </c>
      <c r="E17" s="191" t="s">
        <v>189</v>
      </c>
      <c r="F17" s="191"/>
      <c r="G17" s="10" t="s">
        <v>28</v>
      </c>
      <c r="H17" s="10" t="s">
        <v>29</v>
      </c>
      <c r="I17" s="10" t="s">
        <v>30</v>
      </c>
      <c r="J17" s="154">
        <v>25</v>
      </c>
      <c r="K17" s="77">
        <v>1</v>
      </c>
      <c r="L17" s="167">
        <v>0</v>
      </c>
      <c r="M17" s="161">
        <v>4</v>
      </c>
      <c r="N17" s="41">
        <v>4</v>
      </c>
      <c r="O17" s="41">
        <v>0</v>
      </c>
      <c r="P17" s="42">
        <f>SUM(Q17:R17)</f>
        <v>14</v>
      </c>
      <c r="Q17" s="41">
        <v>14</v>
      </c>
      <c r="R17" s="41">
        <v>0</v>
      </c>
      <c r="S17" s="43">
        <f>SUM(T17:U17)</f>
        <v>296.95</v>
      </c>
      <c r="T17" s="44">
        <v>296.95</v>
      </c>
      <c r="U17" s="44">
        <v>0</v>
      </c>
      <c r="V17" s="43">
        <f>SUM(W17:X17)</f>
        <v>296.95</v>
      </c>
      <c r="W17" s="44">
        <v>296.95</v>
      </c>
      <c r="X17" s="44">
        <v>0</v>
      </c>
      <c r="Y17" s="41">
        <v>1075</v>
      </c>
      <c r="Z17" s="41">
        <v>1928</v>
      </c>
      <c r="AA17" s="45"/>
      <c r="AB17" s="46"/>
      <c r="AC17" s="265"/>
      <c r="AD17" s="265"/>
      <c r="AE17" s="266"/>
      <c r="AF17" s="267"/>
      <c r="AG17" s="267"/>
      <c r="AH17" s="267"/>
      <c r="AI17" s="256"/>
      <c r="AJ17" s="256"/>
      <c r="AK17" s="256"/>
      <c r="AL17" s="256"/>
      <c r="AM17" s="256"/>
      <c r="AN17" s="256"/>
      <c r="AO17" s="257"/>
      <c r="AP17" s="257"/>
      <c r="AQ17" s="257"/>
      <c r="AR17" s="257"/>
      <c r="AS17" s="257"/>
      <c r="AT17" s="257"/>
      <c r="AU17" s="255"/>
      <c r="AV17" s="255"/>
      <c r="AW17" s="258"/>
      <c r="AX17" s="4"/>
    </row>
    <row r="18" spans="2:50" ht="12.75" customHeight="1">
      <c r="B18" s="40">
        <v>1</v>
      </c>
      <c r="C18" s="48">
        <f t="shared" si="2"/>
        <v>10</v>
      </c>
      <c r="D18" s="49">
        <v>3012</v>
      </c>
      <c r="E18" s="192" t="s">
        <v>190</v>
      </c>
      <c r="F18" s="192">
        <v>175</v>
      </c>
      <c r="G18" s="50" t="s">
        <v>28</v>
      </c>
      <c r="H18" s="50" t="s">
        <v>29</v>
      </c>
      <c r="I18" s="50" t="s">
        <v>30</v>
      </c>
      <c r="J18" s="155">
        <v>31</v>
      </c>
      <c r="K18" s="78">
        <v>1</v>
      </c>
      <c r="L18" s="168">
        <v>0</v>
      </c>
      <c r="M18" s="162">
        <v>7</v>
      </c>
      <c r="N18" s="51">
        <v>7</v>
      </c>
      <c r="O18" s="51">
        <v>0</v>
      </c>
      <c r="P18" s="52">
        <v>23</v>
      </c>
      <c r="Q18" s="51">
        <v>23</v>
      </c>
      <c r="R18" s="51">
        <v>0</v>
      </c>
      <c r="S18" s="53">
        <f>SUM(T18:U18)</f>
        <v>390.7</v>
      </c>
      <c r="T18" s="54">
        <v>390.7</v>
      </c>
      <c r="U18" s="54">
        <v>0</v>
      </c>
      <c r="V18" s="53">
        <v>0</v>
      </c>
      <c r="W18" s="54">
        <v>0</v>
      </c>
      <c r="X18" s="54">
        <v>0</v>
      </c>
      <c r="Y18" s="51">
        <v>1348</v>
      </c>
      <c r="Z18" s="51">
        <v>1910</v>
      </c>
      <c r="AA18" s="55"/>
      <c r="AB18" s="46"/>
      <c r="AC18" s="265"/>
      <c r="AD18" s="265"/>
      <c r="AE18" s="266"/>
      <c r="AF18" s="267"/>
      <c r="AG18" s="267"/>
      <c r="AH18" s="267"/>
      <c r="AI18" s="256"/>
      <c r="AJ18" s="256"/>
      <c r="AK18" s="256"/>
      <c r="AL18" s="256"/>
      <c r="AM18" s="256"/>
      <c r="AN18" s="256"/>
      <c r="AO18" s="257"/>
      <c r="AP18" s="257"/>
      <c r="AQ18" s="257"/>
      <c r="AR18" s="257"/>
      <c r="AS18" s="257"/>
      <c r="AT18" s="257"/>
      <c r="AU18" s="255"/>
      <c r="AV18" s="255"/>
      <c r="AW18" s="258"/>
      <c r="AX18" s="4"/>
    </row>
    <row r="19" spans="2:50" ht="12.75" customHeight="1">
      <c r="B19" s="40">
        <v>1</v>
      </c>
      <c r="C19" s="56">
        <f t="shared" si="2"/>
        <v>11</v>
      </c>
      <c r="D19" s="57">
        <v>3006</v>
      </c>
      <c r="E19" s="194" t="s">
        <v>190</v>
      </c>
      <c r="F19" s="194"/>
      <c r="G19" s="58" t="s">
        <v>28</v>
      </c>
      <c r="H19" s="58" t="s">
        <v>29</v>
      </c>
      <c r="I19" s="58" t="s">
        <v>30</v>
      </c>
      <c r="J19" s="156" t="s">
        <v>31</v>
      </c>
      <c r="K19" s="82">
        <v>1</v>
      </c>
      <c r="L19" s="169">
        <v>0</v>
      </c>
      <c r="M19" s="163">
        <v>1</v>
      </c>
      <c r="N19" s="59">
        <v>1</v>
      </c>
      <c r="O19" s="59">
        <v>0</v>
      </c>
      <c r="P19" s="60">
        <v>3</v>
      </c>
      <c r="Q19" s="59">
        <v>3</v>
      </c>
      <c r="R19" s="59">
        <v>0</v>
      </c>
      <c r="S19" s="61">
        <v>48.87</v>
      </c>
      <c r="T19" s="62">
        <v>48.87</v>
      </c>
      <c r="U19" s="62">
        <v>0</v>
      </c>
      <c r="V19" s="61">
        <v>0</v>
      </c>
      <c r="W19" s="62">
        <v>0</v>
      </c>
      <c r="X19" s="62">
        <v>0</v>
      </c>
      <c r="Y19" s="59">
        <v>2104</v>
      </c>
      <c r="Z19" s="59">
        <v>1910</v>
      </c>
      <c r="AA19" s="63"/>
      <c r="AB19" s="46"/>
      <c r="AC19" s="265"/>
      <c r="AD19" s="265"/>
      <c r="AE19" s="266"/>
      <c r="AF19" s="267"/>
      <c r="AG19" s="267"/>
      <c r="AH19" s="267"/>
      <c r="AI19" s="256"/>
      <c r="AJ19" s="256"/>
      <c r="AK19" s="256"/>
      <c r="AL19" s="256"/>
      <c r="AM19" s="256"/>
      <c r="AN19" s="256"/>
      <c r="AO19" s="257"/>
      <c r="AP19" s="257"/>
      <c r="AQ19" s="257"/>
      <c r="AR19" s="257"/>
      <c r="AS19" s="257"/>
      <c r="AT19" s="257"/>
      <c r="AU19" s="255"/>
      <c r="AV19" s="255"/>
      <c r="AW19" s="258"/>
      <c r="AX19" s="4"/>
    </row>
    <row r="20" spans="2:50" ht="12.75" customHeight="1">
      <c r="B20" s="40">
        <v>1</v>
      </c>
      <c r="C20" s="48">
        <f t="shared" si="2"/>
        <v>12</v>
      </c>
      <c r="D20" s="49">
        <v>3007</v>
      </c>
      <c r="E20" s="192" t="s">
        <v>190</v>
      </c>
      <c r="F20" s="192">
        <v>160</v>
      </c>
      <c r="G20" s="50" t="s">
        <v>28</v>
      </c>
      <c r="H20" s="50" t="s">
        <v>29</v>
      </c>
      <c r="I20" s="50" t="s">
        <v>30</v>
      </c>
      <c r="J20" s="155">
        <v>33</v>
      </c>
      <c r="K20" s="78">
        <v>1</v>
      </c>
      <c r="L20" s="168">
        <v>0</v>
      </c>
      <c r="M20" s="162">
        <v>5</v>
      </c>
      <c r="N20" s="51">
        <v>5</v>
      </c>
      <c r="O20" s="51">
        <v>0</v>
      </c>
      <c r="P20" s="52">
        <v>18</v>
      </c>
      <c r="Q20" s="51">
        <v>18</v>
      </c>
      <c r="R20" s="51">
        <v>0</v>
      </c>
      <c r="S20" s="53">
        <v>306.8</v>
      </c>
      <c r="T20" s="54">
        <v>306.8</v>
      </c>
      <c r="U20" s="54">
        <v>0</v>
      </c>
      <c r="V20" s="53">
        <v>0</v>
      </c>
      <c r="W20" s="54">
        <v>0</v>
      </c>
      <c r="X20" s="54">
        <v>0</v>
      </c>
      <c r="Y20" s="51">
        <v>1322</v>
      </c>
      <c r="Z20" s="51">
        <v>1912</v>
      </c>
      <c r="AA20" s="55"/>
      <c r="AB20" s="46"/>
      <c r="AC20" s="265"/>
      <c r="AD20" s="265"/>
      <c r="AE20" s="266"/>
      <c r="AF20" s="267"/>
      <c r="AG20" s="267"/>
      <c r="AH20" s="267"/>
      <c r="AI20" s="256"/>
      <c r="AJ20" s="256"/>
      <c r="AK20" s="256"/>
      <c r="AL20" s="256"/>
      <c r="AM20" s="256"/>
      <c r="AN20" s="256"/>
      <c r="AO20" s="257"/>
      <c r="AP20" s="257"/>
      <c r="AQ20" s="257"/>
      <c r="AR20" s="257"/>
      <c r="AS20" s="257"/>
      <c r="AT20" s="257"/>
      <c r="AU20" s="255"/>
      <c r="AV20" s="255"/>
      <c r="AW20" s="258"/>
      <c r="AX20" s="4"/>
    </row>
    <row r="21" spans="2:50" ht="12.75" customHeight="1">
      <c r="B21" s="40">
        <v>4</v>
      </c>
      <c r="C21" s="48">
        <f>+C20+1</f>
        <v>13</v>
      </c>
      <c r="D21" s="49">
        <v>1001</v>
      </c>
      <c r="E21" s="192" t="s">
        <v>190</v>
      </c>
      <c r="F21" s="192">
        <v>102</v>
      </c>
      <c r="G21" s="50" t="s">
        <v>32</v>
      </c>
      <c r="H21" s="50" t="s">
        <v>29</v>
      </c>
      <c r="I21" s="50" t="s">
        <v>33</v>
      </c>
      <c r="J21" s="155">
        <v>6</v>
      </c>
      <c r="K21" s="78">
        <v>1</v>
      </c>
      <c r="L21" s="168">
        <v>0</v>
      </c>
      <c r="M21" s="162">
        <v>5</v>
      </c>
      <c r="N21" s="51">
        <v>5</v>
      </c>
      <c r="O21" s="51">
        <v>0</v>
      </c>
      <c r="P21" s="52">
        <v>24</v>
      </c>
      <c r="Q21" s="51">
        <v>24</v>
      </c>
      <c r="R21" s="51">
        <v>0</v>
      </c>
      <c r="S21" s="53">
        <v>356.59</v>
      </c>
      <c r="T21" s="54">
        <v>356.59</v>
      </c>
      <c r="U21" s="54">
        <v>0</v>
      </c>
      <c r="V21" s="53">
        <v>0</v>
      </c>
      <c r="W21" s="54">
        <v>0</v>
      </c>
      <c r="X21" s="54">
        <v>0</v>
      </c>
      <c r="Y21" s="51">
        <v>1689</v>
      </c>
      <c r="Z21" s="51">
        <v>1935</v>
      </c>
      <c r="AA21" s="55"/>
      <c r="AB21" s="46"/>
      <c r="AC21" s="265"/>
      <c r="AD21" s="265"/>
      <c r="AE21" s="266"/>
      <c r="AF21" s="267"/>
      <c r="AG21" s="267"/>
      <c r="AH21" s="267"/>
      <c r="AI21" s="256"/>
      <c r="AJ21" s="256"/>
      <c r="AK21" s="256"/>
      <c r="AL21" s="256"/>
      <c r="AM21" s="256"/>
      <c r="AN21" s="256"/>
      <c r="AO21" s="257"/>
      <c r="AP21" s="257"/>
      <c r="AQ21" s="257"/>
      <c r="AR21" s="257"/>
      <c r="AS21" s="257"/>
      <c r="AT21" s="257"/>
      <c r="AU21" s="255"/>
      <c r="AV21" s="255"/>
      <c r="AW21" s="258"/>
      <c r="AX21" s="4"/>
    </row>
    <row r="22" spans="2:50" ht="12.75" customHeight="1">
      <c r="B22" s="40">
        <v>4</v>
      </c>
      <c r="C22" s="48">
        <f t="shared" si="2"/>
        <v>14</v>
      </c>
      <c r="D22" s="49">
        <v>1014</v>
      </c>
      <c r="E22" s="192" t="s">
        <v>190</v>
      </c>
      <c r="F22" s="192">
        <v>114</v>
      </c>
      <c r="G22" s="50" t="s">
        <v>32</v>
      </c>
      <c r="H22" s="49" t="s">
        <v>29</v>
      </c>
      <c r="I22" s="50" t="s">
        <v>33</v>
      </c>
      <c r="J22" s="155">
        <v>8</v>
      </c>
      <c r="K22" s="78">
        <v>1</v>
      </c>
      <c r="L22" s="168">
        <v>0</v>
      </c>
      <c r="M22" s="162">
        <f aca="true" t="shared" si="3" ref="M22:M28">SUM(N22:O22)</f>
        <v>7</v>
      </c>
      <c r="N22" s="51">
        <v>7</v>
      </c>
      <c r="O22" s="51">
        <v>0</v>
      </c>
      <c r="P22" s="52">
        <f aca="true" t="shared" si="4" ref="P22:P28">SUM(Q22:R22)</f>
        <v>22</v>
      </c>
      <c r="Q22" s="51">
        <v>22</v>
      </c>
      <c r="R22" s="51">
        <v>0</v>
      </c>
      <c r="S22" s="53">
        <f aca="true" t="shared" si="5" ref="S22:S27">SUM(T22:U22)</f>
        <v>365.54</v>
      </c>
      <c r="T22" s="54">
        <v>365.54</v>
      </c>
      <c r="U22" s="54">
        <v>0</v>
      </c>
      <c r="V22" s="53">
        <v>0</v>
      </c>
      <c r="W22" s="54">
        <v>0</v>
      </c>
      <c r="X22" s="54">
        <v>0</v>
      </c>
      <c r="Y22" s="51">
        <v>1689</v>
      </c>
      <c r="Z22" s="51">
        <v>1935</v>
      </c>
      <c r="AA22" s="55"/>
      <c r="AB22" s="46"/>
      <c r="AC22" s="265"/>
      <c r="AD22" s="265"/>
      <c r="AE22" s="266"/>
      <c r="AF22" s="267"/>
      <c r="AG22" s="267"/>
      <c r="AH22" s="267"/>
      <c r="AI22" s="256"/>
      <c r="AJ22" s="256"/>
      <c r="AK22" s="256"/>
      <c r="AL22" s="256"/>
      <c r="AM22" s="256"/>
      <c r="AN22" s="256"/>
      <c r="AO22" s="257"/>
      <c r="AP22" s="257"/>
      <c r="AQ22" s="257"/>
      <c r="AR22" s="257"/>
      <c r="AS22" s="257"/>
      <c r="AT22" s="257"/>
      <c r="AU22" s="255"/>
      <c r="AV22" s="255"/>
      <c r="AW22" s="258"/>
      <c r="AX22" s="4"/>
    </row>
    <row r="23" spans="2:50" ht="12.75" customHeight="1">
      <c r="B23" s="40">
        <v>4</v>
      </c>
      <c r="C23" s="8">
        <f t="shared" si="2"/>
        <v>15</v>
      </c>
      <c r="D23" s="9">
        <v>1115</v>
      </c>
      <c r="E23" s="191" t="s">
        <v>189</v>
      </c>
      <c r="F23" s="191"/>
      <c r="G23" s="10" t="s">
        <v>28</v>
      </c>
      <c r="H23" s="10" t="s">
        <v>29</v>
      </c>
      <c r="I23" s="10" t="s">
        <v>33</v>
      </c>
      <c r="J23" s="154">
        <v>9</v>
      </c>
      <c r="K23" s="77">
        <v>1</v>
      </c>
      <c r="L23" s="167">
        <v>0</v>
      </c>
      <c r="M23" s="161">
        <f t="shared" si="3"/>
        <v>98</v>
      </c>
      <c r="N23" s="41">
        <v>76</v>
      </c>
      <c r="O23" s="41">
        <v>22</v>
      </c>
      <c r="P23" s="42">
        <f t="shared" si="4"/>
        <v>185</v>
      </c>
      <c r="Q23" s="41">
        <v>151</v>
      </c>
      <c r="R23" s="41">
        <v>34</v>
      </c>
      <c r="S23" s="43">
        <f t="shared" si="5"/>
        <v>4141.26</v>
      </c>
      <c r="T23" s="44">
        <v>3316.32</v>
      </c>
      <c r="U23" s="44">
        <v>824.94</v>
      </c>
      <c r="V23" s="43">
        <f>SUM(W23:X23)</f>
        <v>4088.98</v>
      </c>
      <c r="W23" s="44">
        <v>3316.32</v>
      </c>
      <c r="X23" s="44">
        <v>772.66</v>
      </c>
      <c r="Y23" s="41">
        <v>39531</v>
      </c>
      <c r="Z23" s="41">
        <v>1979</v>
      </c>
      <c r="AA23" s="45"/>
      <c r="AB23" s="46"/>
      <c r="AC23" s="265"/>
      <c r="AD23" s="265"/>
      <c r="AE23" s="266"/>
      <c r="AF23" s="267"/>
      <c r="AG23" s="267"/>
      <c r="AH23" s="267"/>
      <c r="AI23" s="256"/>
      <c r="AJ23" s="256"/>
      <c r="AK23" s="256"/>
      <c r="AL23" s="256"/>
      <c r="AM23" s="256"/>
      <c r="AN23" s="256"/>
      <c r="AO23" s="257"/>
      <c r="AP23" s="257"/>
      <c r="AQ23" s="257"/>
      <c r="AR23" s="257"/>
      <c r="AS23" s="257"/>
      <c r="AT23" s="257"/>
      <c r="AU23" s="255"/>
      <c r="AV23" s="255"/>
      <c r="AW23" s="258"/>
      <c r="AX23" s="4"/>
    </row>
    <row r="24" spans="2:50" ht="12.75" customHeight="1">
      <c r="B24" s="40">
        <v>4</v>
      </c>
      <c r="C24" s="48">
        <f t="shared" si="2"/>
        <v>16</v>
      </c>
      <c r="D24" s="49">
        <v>1013</v>
      </c>
      <c r="E24" s="192" t="s">
        <v>190</v>
      </c>
      <c r="F24" s="192">
        <v>28</v>
      </c>
      <c r="G24" s="50" t="s">
        <v>32</v>
      </c>
      <c r="H24" s="50" t="s">
        <v>29</v>
      </c>
      <c r="I24" s="50" t="s">
        <v>33</v>
      </c>
      <c r="J24" s="155">
        <v>10</v>
      </c>
      <c r="K24" s="78">
        <v>1</v>
      </c>
      <c r="L24" s="168">
        <v>0</v>
      </c>
      <c r="M24" s="162">
        <f t="shared" si="3"/>
        <v>8</v>
      </c>
      <c r="N24" s="51">
        <v>8</v>
      </c>
      <c r="O24" s="51">
        <v>0</v>
      </c>
      <c r="P24" s="52">
        <f t="shared" si="4"/>
        <v>24</v>
      </c>
      <c r="Q24" s="51">
        <v>24</v>
      </c>
      <c r="R24" s="51">
        <v>0</v>
      </c>
      <c r="S24" s="53">
        <f t="shared" si="5"/>
        <v>362.42</v>
      </c>
      <c r="T24" s="54">
        <v>362.42</v>
      </c>
      <c r="U24" s="54">
        <v>0</v>
      </c>
      <c r="V24" s="53">
        <v>0</v>
      </c>
      <c r="W24" s="54">
        <v>0</v>
      </c>
      <c r="X24" s="54">
        <v>0</v>
      </c>
      <c r="Y24" s="51">
        <v>1666</v>
      </c>
      <c r="Z24" s="51">
        <v>1935</v>
      </c>
      <c r="AA24" s="55"/>
      <c r="AB24" s="46"/>
      <c r="AC24" s="265"/>
      <c r="AD24" s="265"/>
      <c r="AE24" s="266"/>
      <c r="AF24" s="267"/>
      <c r="AG24" s="267"/>
      <c r="AH24" s="267"/>
      <c r="AI24" s="256"/>
      <c r="AJ24" s="256"/>
      <c r="AK24" s="256"/>
      <c r="AL24" s="256"/>
      <c r="AM24" s="256"/>
      <c r="AN24" s="256"/>
      <c r="AO24" s="257"/>
      <c r="AP24" s="257"/>
      <c r="AQ24" s="257"/>
      <c r="AR24" s="257"/>
      <c r="AS24" s="257"/>
      <c r="AT24" s="257"/>
      <c r="AU24" s="255"/>
      <c r="AV24" s="255"/>
      <c r="AW24" s="258"/>
      <c r="AX24" s="4"/>
    </row>
    <row r="25" spans="2:50" ht="12.75" customHeight="1">
      <c r="B25" s="40">
        <v>4</v>
      </c>
      <c r="C25" s="65">
        <f t="shared" si="2"/>
        <v>17</v>
      </c>
      <c r="D25" s="9">
        <v>1123</v>
      </c>
      <c r="E25" s="191" t="s">
        <v>189</v>
      </c>
      <c r="F25" s="191"/>
      <c r="G25" s="10" t="s">
        <v>34</v>
      </c>
      <c r="H25" s="10" t="s">
        <v>29</v>
      </c>
      <c r="I25" s="10" t="s">
        <v>33</v>
      </c>
      <c r="J25" s="154" t="s">
        <v>240</v>
      </c>
      <c r="K25" s="77">
        <v>1</v>
      </c>
      <c r="L25" s="167">
        <v>0</v>
      </c>
      <c r="M25" s="161">
        <f t="shared" si="3"/>
        <v>28</v>
      </c>
      <c r="N25" s="41">
        <v>21</v>
      </c>
      <c r="O25" s="41">
        <v>7</v>
      </c>
      <c r="P25" s="42">
        <f>SUM(Q25:R25)</f>
        <v>69</v>
      </c>
      <c r="Q25" s="41">
        <v>62</v>
      </c>
      <c r="R25" s="41">
        <v>7</v>
      </c>
      <c r="S25" s="43">
        <f>SUM(T25:U25)</f>
        <v>1391.1</v>
      </c>
      <c r="T25" s="44">
        <v>1010.65</v>
      </c>
      <c r="U25" s="44">
        <v>380.45</v>
      </c>
      <c r="V25" s="43">
        <f>SUM(W25:X25)</f>
        <v>1391.1</v>
      </c>
      <c r="W25" s="44">
        <v>1010.65</v>
      </c>
      <c r="X25" s="44">
        <v>380.45</v>
      </c>
      <c r="Y25" s="41">
        <v>7535</v>
      </c>
      <c r="Z25" s="41">
        <v>2011</v>
      </c>
      <c r="AA25" s="45"/>
      <c r="AB25" s="46"/>
      <c r="AC25" s="265"/>
      <c r="AD25" s="265"/>
      <c r="AE25" s="266"/>
      <c r="AF25" s="267"/>
      <c r="AG25" s="267"/>
      <c r="AH25" s="267"/>
      <c r="AI25" s="256"/>
      <c r="AJ25" s="256"/>
      <c r="AK25" s="256"/>
      <c r="AL25" s="256"/>
      <c r="AM25" s="256"/>
      <c r="AN25" s="256"/>
      <c r="AO25" s="257"/>
      <c r="AP25" s="257"/>
      <c r="AQ25" s="257"/>
      <c r="AR25" s="257"/>
      <c r="AS25" s="257"/>
      <c r="AT25" s="257"/>
      <c r="AU25" s="255"/>
      <c r="AV25" s="255"/>
      <c r="AW25" s="258"/>
      <c r="AX25" s="4"/>
    </row>
    <row r="26" spans="2:50" ht="12.75" customHeight="1">
      <c r="B26" s="40">
        <v>4</v>
      </c>
      <c r="C26" s="8">
        <f t="shared" si="2"/>
        <v>18</v>
      </c>
      <c r="D26" s="9">
        <v>1120</v>
      </c>
      <c r="E26" s="191" t="s">
        <v>189</v>
      </c>
      <c r="F26" s="191"/>
      <c r="G26" s="10" t="s">
        <v>34</v>
      </c>
      <c r="H26" s="10" t="s">
        <v>29</v>
      </c>
      <c r="I26" s="10" t="s">
        <v>33</v>
      </c>
      <c r="J26" s="154" t="s">
        <v>218</v>
      </c>
      <c r="K26" s="77">
        <v>1</v>
      </c>
      <c r="L26" s="167">
        <v>0</v>
      </c>
      <c r="M26" s="161">
        <f t="shared" si="3"/>
        <v>40</v>
      </c>
      <c r="N26" s="41">
        <v>30</v>
      </c>
      <c r="O26" s="41">
        <v>10</v>
      </c>
      <c r="P26" s="42">
        <f t="shared" si="4"/>
        <v>99</v>
      </c>
      <c r="Q26" s="41">
        <v>89</v>
      </c>
      <c r="R26" s="41">
        <v>10</v>
      </c>
      <c r="S26" s="43">
        <f t="shared" si="5"/>
        <v>1969.57</v>
      </c>
      <c r="T26" s="44">
        <v>1445.53</v>
      </c>
      <c r="U26" s="44">
        <v>524.04</v>
      </c>
      <c r="V26" s="43">
        <f>SUM(W26:X26)</f>
        <v>1969.57</v>
      </c>
      <c r="W26" s="44">
        <v>1445.53</v>
      </c>
      <c r="X26" s="44">
        <v>524.04</v>
      </c>
      <c r="Y26" s="41">
        <v>10721</v>
      </c>
      <c r="Z26" s="41">
        <v>2009</v>
      </c>
      <c r="AA26" s="45"/>
      <c r="AB26" s="46"/>
      <c r="AC26" s="265"/>
      <c r="AD26" s="265"/>
      <c r="AE26" s="266"/>
      <c r="AF26" s="267"/>
      <c r="AG26" s="267"/>
      <c r="AH26" s="267"/>
      <c r="AI26" s="256"/>
      <c r="AJ26" s="256"/>
      <c r="AK26" s="256"/>
      <c r="AL26" s="256"/>
      <c r="AM26" s="256"/>
      <c r="AN26" s="256"/>
      <c r="AO26" s="257"/>
      <c r="AP26" s="257"/>
      <c r="AQ26" s="257"/>
      <c r="AR26" s="257"/>
      <c r="AS26" s="257"/>
      <c r="AT26" s="257"/>
      <c r="AU26" s="255"/>
      <c r="AV26" s="255"/>
      <c r="AW26" s="258"/>
      <c r="AX26" s="4"/>
    </row>
    <row r="27" spans="2:50" ht="12.75" customHeight="1">
      <c r="B27" s="40">
        <v>4</v>
      </c>
      <c r="C27" s="8">
        <f t="shared" si="2"/>
        <v>19</v>
      </c>
      <c r="D27" s="9">
        <v>1122</v>
      </c>
      <c r="E27" s="191" t="s">
        <v>189</v>
      </c>
      <c r="F27" s="191"/>
      <c r="G27" s="10" t="s">
        <v>34</v>
      </c>
      <c r="H27" s="10" t="s">
        <v>29</v>
      </c>
      <c r="I27" s="10" t="s">
        <v>33</v>
      </c>
      <c r="J27" s="154" t="s">
        <v>239</v>
      </c>
      <c r="K27" s="77">
        <v>1</v>
      </c>
      <c r="L27" s="167">
        <v>0</v>
      </c>
      <c r="M27" s="161">
        <f t="shared" si="3"/>
        <v>36</v>
      </c>
      <c r="N27" s="41">
        <v>27</v>
      </c>
      <c r="O27" s="41">
        <v>9</v>
      </c>
      <c r="P27" s="42">
        <f t="shared" si="4"/>
        <v>95</v>
      </c>
      <c r="Q27" s="41">
        <v>86</v>
      </c>
      <c r="R27" s="41">
        <v>9</v>
      </c>
      <c r="S27" s="43">
        <f t="shared" si="5"/>
        <v>1885.46</v>
      </c>
      <c r="T27" s="44">
        <v>1376.79</v>
      </c>
      <c r="U27" s="44">
        <v>508.67</v>
      </c>
      <c r="V27" s="43">
        <f>SUM(W27:X27)</f>
        <v>1885.46</v>
      </c>
      <c r="W27" s="44">
        <v>1376.79</v>
      </c>
      <c r="X27" s="44">
        <v>508.67</v>
      </c>
      <c r="Y27" s="41">
        <v>9421</v>
      </c>
      <c r="Z27" s="41">
        <v>2011</v>
      </c>
      <c r="AA27" s="45"/>
      <c r="AB27" s="46"/>
      <c r="AC27" s="265"/>
      <c r="AD27" s="265"/>
      <c r="AE27" s="266"/>
      <c r="AF27" s="267"/>
      <c r="AG27" s="267"/>
      <c r="AH27" s="267"/>
      <c r="AI27" s="256"/>
      <c r="AJ27" s="256"/>
      <c r="AK27" s="256"/>
      <c r="AL27" s="256"/>
      <c r="AM27" s="256"/>
      <c r="AN27" s="256"/>
      <c r="AO27" s="257"/>
      <c r="AP27" s="257"/>
      <c r="AQ27" s="257"/>
      <c r="AR27" s="257"/>
      <c r="AS27" s="257"/>
      <c r="AT27" s="257"/>
      <c r="AU27" s="255"/>
      <c r="AV27" s="255"/>
      <c r="AW27" s="258"/>
      <c r="AX27" s="4"/>
    </row>
    <row r="28" spans="2:50" ht="12.75" customHeight="1">
      <c r="B28" s="40">
        <v>4</v>
      </c>
      <c r="C28" s="48">
        <f t="shared" si="2"/>
        <v>20</v>
      </c>
      <c r="D28" s="49">
        <v>1012</v>
      </c>
      <c r="E28" s="192" t="s">
        <v>190</v>
      </c>
      <c r="F28" s="192">
        <v>29</v>
      </c>
      <c r="G28" s="50" t="s">
        <v>32</v>
      </c>
      <c r="H28" s="50" t="s">
        <v>29</v>
      </c>
      <c r="I28" s="50" t="s">
        <v>33</v>
      </c>
      <c r="J28" s="155">
        <v>12</v>
      </c>
      <c r="K28" s="78">
        <v>1</v>
      </c>
      <c r="L28" s="168">
        <v>0</v>
      </c>
      <c r="M28" s="162">
        <f t="shared" si="3"/>
        <v>5</v>
      </c>
      <c r="N28" s="51">
        <v>5</v>
      </c>
      <c r="O28" s="51">
        <v>0</v>
      </c>
      <c r="P28" s="52">
        <f t="shared" si="4"/>
        <v>25</v>
      </c>
      <c r="Q28" s="51">
        <v>25</v>
      </c>
      <c r="R28" s="51">
        <v>0</v>
      </c>
      <c r="S28" s="53">
        <v>378.47</v>
      </c>
      <c r="T28" s="54">
        <v>378.47</v>
      </c>
      <c r="U28" s="54">
        <v>0</v>
      </c>
      <c r="V28" s="53">
        <v>0</v>
      </c>
      <c r="W28" s="54">
        <v>0</v>
      </c>
      <c r="X28" s="54">
        <v>0</v>
      </c>
      <c r="Y28" s="51">
        <v>1666</v>
      </c>
      <c r="Z28" s="51">
        <v>1935</v>
      </c>
      <c r="AA28" s="55"/>
      <c r="AB28" s="46"/>
      <c r="AC28" s="265"/>
      <c r="AD28" s="265"/>
      <c r="AE28" s="266"/>
      <c r="AF28" s="267"/>
      <c r="AG28" s="267"/>
      <c r="AH28" s="267"/>
      <c r="AI28" s="256"/>
      <c r="AJ28" s="256"/>
      <c r="AK28" s="256"/>
      <c r="AL28" s="256"/>
      <c r="AM28" s="256"/>
      <c r="AN28" s="256"/>
      <c r="AO28" s="257"/>
      <c r="AP28" s="257"/>
      <c r="AQ28" s="257"/>
      <c r="AR28" s="257"/>
      <c r="AS28" s="257"/>
      <c r="AT28" s="257"/>
      <c r="AU28" s="255"/>
      <c r="AV28" s="255"/>
      <c r="AW28" s="258"/>
      <c r="AX28" s="4"/>
    </row>
    <row r="29" spans="2:50" ht="12.75" customHeight="1">
      <c r="B29" s="40">
        <v>4</v>
      </c>
      <c r="C29" s="48">
        <f t="shared" si="2"/>
        <v>21</v>
      </c>
      <c r="D29" s="49">
        <v>1003</v>
      </c>
      <c r="E29" s="192" t="s">
        <v>190</v>
      </c>
      <c r="F29" s="192">
        <v>30</v>
      </c>
      <c r="G29" s="50" t="s">
        <v>32</v>
      </c>
      <c r="H29" s="50" t="s">
        <v>29</v>
      </c>
      <c r="I29" s="50" t="s">
        <v>33</v>
      </c>
      <c r="J29" s="155" t="s">
        <v>107</v>
      </c>
      <c r="K29" s="78">
        <v>1</v>
      </c>
      <c r="L29" s="168">
        <v>0</v>
      </c>
      <c r="M29" s="162">
        <v>14</v>
      </c>
      <c r="N29" s="51">
        <v>14</v>
      </c>
      <c r="O29" s="51">
        <v>0</v>
      </c>
      <c r="P29" s="52">
        <v>44</v>
      </c>
      <c r="Q29" s="51">
        <v>44</v>
      </c>
      <c r="R29" s="51">
        <v>0</v>
      </c>
      <c r="S29" s="53">
        <v>681.02</v>
      </c>
      <c r="T29" s="54">
        <v>681.02</v>
      </c>
      <c r="U29" s="54">
        <v>0</v>
      </c>
      <c r="V29" s="53">
        <v>0</v>
      </c>
      <c r="W29" s="54">
        <v>0</v>
      </c>
      <c r="X29" s="54">
        <v>0</v>
      </c>
      <c r="Y29" s="51">
        <v>3141</v>
      </c>
      <c r="Z29" s="51">
        <v>1935</v>
      </c>
      <c r="AA29" s="55"/>
      <c r="AB29" s="46"/>
      <c r="AC29" s="265"/>
      <c r="AD29" s="265"/>
      <c r="AE29" s="266"/>
      <c r="AF29" s="267"/>
      <c r="AG29" s="267"/>
      <c r="AH29" s="267"/>
      <c r="AI29" s="256"/>
      <c r="AJ29" s="256"/>
      <c r="AK29" s="256"/>
      <c r="AL29" s="256"/>
      <c r="AM29" s="256"/>
      <c r="AN29" s="256"/>
      <c r="AO29" s="257"/>
      <c r="AP29" s="257"/>
      <c r="AQ29" s="257"/>
      <c r="AR29" s="257"/>
      <c r="AS29" s="257"/>
      <c r="AT29" s="257"/>
      <c r="AU29" s="255"/>
      <c r="AV29" s="255"/>
      <c r="AW29" s="258"/>
      <c r="AX29" s="4"/>
    </row>
    <row r="30" spans="2:50" ht="12.75" customHeight="1">
      <c r="B30" s="40">
        <v>4</v>
      </c>
      <c r="C30" s="48">
        <f t="shared" si="2"/>
        <v>22</v>
      </c>
      <c r="D30" s="49">
        <v>6014</v>
      </c>
      <c r="E30" s="192" t="s">
        <v>190</v>
      </c>
      <c r="F30" s="192">
        <v>111</v>
      </c>
      <c r="G30" s="50" t="s">
        <v>34</v>
      </c>
      <c r="H30" s="50" t="s">
        <v>29</v>
      </c>
      <c r="I30" s="50" t="s">
        <v>33</v>
      </c>
      <c r="J30" s="155">
        <v>18</v>
      </c>
      <c r="K30" s="78">
        <v>0</v>
      </c>
      <c r="L30" s="168">
        <v>1</v>
      </c>
      <c r="M30" s="162">
        <v>5</v>
      </c>
      <c r="N30" s="51">
        <v>0</v>
      </c>
      <c r="O30" s="51">
        <v>5</v>
      </c>
      <c r="P30" s="52">
        <v>108</v>
      </c>
      <c r="Q30" s="51">
        <v>0</v>
      </c>
      <c r="R30" s="51">
        <v>108</v>
      </c>
      <c r="S30" s="53">
        <v>2352.2</v>
      </c>
      <c r="T30" s="54">
        <v>0</v>
      </c>
      <c r="U30" s="54">
        <v>2352.2</v>
      </c>
      <c r="V30" s="53">
        <v>1535.42</v>
      </c>
      <c r="W30" s="54">
        <v>0</v>
      </c>
      <c r="X30" s="54">
        <v>1535.42</v>
      </c>
      <c r="Y30" s="51">
        <v>7026</v>
      </c>
      <c r="Z30" s="51">
        <v>1968</v>
      </c>
      <c r="AA30" s="55"/>
      <c r="AB30" s="46"/>
      <c r="AC30" s="265"/>
      <c r="AD30" s="265"/>
      <c r="AE30" s="266"/>
      <c r="AF30" s="267"/>
      <c r="AG30" s="267"/>
      <c r="AH30" s="267"/>
      <c r="AI30" s="256"/>
      <c r="AJ30" s="256"/>
      <c r="AK30" s="256"/>
      <c r="AL30" s="256"/>
      <c r="AM30" s="256"/>
      <c r="AN30" s="256"/>
      <c r="AO30" s="257"/>
      <c r="AP30" s="257"/>
      <c r="AQ30" s="257"/>
      <c r="AR30" s="257"/>
      <c r="AS30" s="257"/>
      <c r="AT30" s="257"/>
      <c r="AU30" s="255"/>
      <c r="AV30" s="255"/>
      <c r="AW30" s="258"/>
      <c r="AX30" s="4"/>
    </row>
    <row r="31" spans="2:50" ht="12.75" customHeight="1">
      <c r="B31" s="40">
        <v>4</v>
      </c>
      <c r="C31" s="48">
        <f t="shared" si="2"/>
        <v>23</v>
      </c>
      <c r="D31" s="49">
        <v>1015</v>
      </c>
      <c r="E31" s="192" t="s">
        <v>190</v>
      </c>
      <c r="F31" s="192">
        <v>60</v>
      </c>
      <c r="G31" s="50" t="s">
        <v>32</v>
      </c>
      <c r="H31" s="50" t="s">
        <v>29</v>
      </c>
      <c r="I31" s="50" t="s">
        <v>33</v>
      </c>
      <c r="J31" s="155">
        <v>19</v>
      </c>
      <c r="K31" s="78">
        <v>1</v>
      </c>
      <c r="L31" s="168">
        <v>0</v>
      </c>
      <c r="M31" s="162">
        <f>SUM(N31:O31)</f>
        <v>8</v>
      </c>
      <c r="N31" s="51">
        <v>8</v>
      </c>
      <c r="O31" s="51">
        <v>0</v>
      </c>
      <c r="P31" s="52">
        <f>SUM(Q31:R31)</f>
        <v>24</v>
      </c>
      <c r="Q31" s="51">
        <v>24</v>
      </c>
      <c r="R31" s="51">
        <v>0</v>
      </c>
      <c r="S31" s="53">
        <f>SUM(T31:U31)</f>
        <v>371.03</v>
      </c>
      <c r="T31" s="54">
        <v>371.03</v>
      </c>
      <c r="U31" s="54">
        <v>0</v>
      </c>
      <c r="V31" s="53">
        <v>0</v>
      </c>
      <c r="W31" s="54">
        <v>0</v>
      </c>
      <c r="X31" s="54">
        <v>0</v>
      </c>
      <c r="Y31" s="51">
        <v>1590</v>
      </c>
      <c r="Z31" s="51">
        <v>1935</v>
      </c>
      <c r="AA31" s="55"/>
      <c r="AB31" s="46"/>
      <c r="AC31" s="265"/>
      <c r="AD31" s="265"/>
      <c r="AE31" s="266"/>
      <c r="AF31" s="267"/>
      <c r="AG31" s="267"/>
      <c r="AH31" s="267"/>
      <c r="AI31" s="256"/>
      <c r="AJ31" s="256"/>
      <c r="AK31" s="256"/>
      <c r="AL31" s="256"/>
      <c r="AM31" s="256"/>
      <c r="AN31" s="256"/>
      <c r="AO31" s="257"/>
      <c r="AP31" s="257"/>
      <c r="AQ31" s="257"/>
      <c r="AR31" s="257"/>
      <c r="AS31" s="257"/>
      <c r="AT31" s="257"/>
      <c r="AU31" s="255"/>
      <c r="AV31" s="255"/>
      <c r="AW31" s="258"/>
      <c r="AX31" s="4"/>
    </row>
    <row r="32" spans="2:50" ht="12.75" customHeight="1">
      <c r="B32" s="40">
        <v>4</v>
      </c>
      <c r="C32" s="65">
        <f t="shared" si="2"/>
        <v>24</v>
      </c>
      <c r="D32" s="66">
        <v>3208</v>
      </c>
      <c r="E32" s="193" t="s">
        <v>189</v>
      </c>
      <c r="F32" s="193"/>
      <c r="G32" s="67" t="s">
        <v>34</v>
      </c>
      <c r="H32" s="67" t="s">
        <v>29</v>
      </c>
      <c r="I32" s="67" t="s">
        <v>33</v>
      </c>
      <c r="J32" s="157">
        <v>20</v>
      </c>
      <c r="K32" s="79">
        <v>1</v>
      </c>
      <c r="L32" s="170">
        <v>0</v>
      </c>
      <c r="M32" s="164">
        <f>SUM(N32:O32)</f>
        <v>51</v>
      </c>
      <c r="N32" s="47">
        <v>44</v>
      </c>
      <c r="O32" s="47">
        <v>7</v>
      </c>
      <c r="P32" s="68">
        <f>SUM(Q32:R32)</f>
        <v>71</v>
      </c>
      <c r="Q32" s="47">
        <v>59</v>
      </c>
      <c r="R32" s="47">
        <v>12</v>
      </c>
      <c r="S32" s="69">
        <f>SUM(T32:U32)</f>
        <v>1331.89</v>
      </c>
      <c r="T32" s="70">
        <v>1115.38</v>
      </c>
      <c r="U32" s="70">
        <v>216.51</v>
      </c>
      <c r="V32" s="69">
        <f>SUM(W32:X32)</f>
        <v>1331.89</v>
      </c>
      <c r="W32" s="70">
        <v>1115.38</v>
      </c>
      <c r="X32" s="70">
        <v>216.51</v>
      </c>
      <c r="Y32" s="47">
        <v>7026</v>
      </c>
      <c r="Z32" s="47">
        <v>1968</v>
      </c>
      <c r="AA32" s="71"/>
      <c r="AB32" s="46"/>
      <c r="AC32" s="265"/>
      <c r="AD32" s="265"/>
      <c r="AE32" s="266"/>
      <c r="AF32" s="267"/>
      <c r="AG32" s="267"/>
      <c r="AH32" s="267"/>
      <c r="AI32" s="256"/>
      <c r="AJ32" s="256"/>
      <c r="AK32" s="256"/>
      <c r="AL32" s="256"/>
      <c r="AM32" s="256"/>
      <c r="AN32" s="256"/>
      <c r="AO32" s="257"/>
      <c r="AP32" s="257"/>
      <c r="AQ32" s="257"/>
      <c r="AR32" s="257"/>
      <c r="AS32" s="257"/>
      <c r="AT32" s="257"/>
      <c r="AU32" s="255"/>
      <c r="AV32" s="255"/>
      <c r="AW32" s="258"/>
      <c r="AX32" s="4"/>
    </row>
    <row r="33" spans="2:50" ht="12.75" customHeight="1">
      <c r="B33" s="40">
        <v>4</v>
      </c>
      <c r="C33" s="65">
        <f t="shared" si="2"/>
        <v>25</v>
      </c>
      <c r="D33" s="66">
        <v>3209</v>
      </c>
      <c r="E33" s="193" t="s">
        <v>189</v>
      </c>
      <c r="F33" s="193"/>
      <c r="G33" s="67" t="s">
        <v>34</v>
      </c>
      <c r="H33" s="67" t="s">
        <v>29</v>
      </c>
      <c r="I33" s="67" t="s">
        <v>33</v>
      </c>
      <c r="J33" s="157">
        <v>22</v>
      </c>
      <c r="K33" s="79">
        <v>1</v>
      </c>
      <c r="L33" s="170">
        <v>0</v>
      </c>
      <c r="M33" s="164">
        <f>SUM(N33:O33)</f>
        <v>50</v>
      </c>
      <c r="N33" s="47">
        <v>49</v>
      </c>
      <c r="O33" s="47">
        <v>1</v>
      </c>
      <c r="P33" s="68">
        <f>SUM(Q33:R33)</f>
        <v>68</v>
      </c>
      <c r="Q33" s="47">
        <v>63</v>
      </c>
      <c r="R33" s="47">
        <v>5</v>
      </c>
      <c r="S33" s="69">
        <f>SUM(T33:U33)</f>
        <v>1285.23</v>
      </c>
      <c r="T33" s="70">
        <v>1147.95</v>
      </c>
      <c r="U33" s="70">
        <v>137.28</v>
      </c>
      <c r="V33" s="69">
        <f>SUM(W33:X33)</f>
        <v>1285.23</v>
      </c>
      <c r="W33" s="70">
        <v>1147.95</v>
      </c>
      <c r="X33" s="70">
        <v>137.28</v>
      </c>
      <c r="Y33" s="47">
        <v>7026</v>
      </c>
      <c r="Z33" s="47">
        <v>1968</v>
      </c>
      <c r="AA33" s="71"/>
      <c r="AB33" s="46"/>
      <c r="AC33" s="265"/>
      <c r="AD33" s="265"/>
      <c r="AE33" s="266"/>
      <c r="AF33" s="267"/>
      <c r="AG33" s="267"/>
      <c r="AH33" s="267"/>
      <c r="AI33" s="256"/>
      <c r="AJ33" s="256"/>
      <c r="AK33" s="256"/>
      <c r="AL33" s="256"/>
      <c r="AM33" s="256"/>
      <c r="AN33" s="256"/>
      <c r="AO33" s="257"/>
      <c r="AP33" s="257"/>
      <c r="AQ33" s="257"/>
      <c r="AR33" s="257"/>
      <c r="AS33" s="257"/>
      <c r="AT33" s="257"/>
      <c r="AU33" s="255"/>
      <c r="AV33" s="255"/>
      <c r="AW33" s="258"/>
      <c r="AX33" s="4"/>
    </row>
    <row r="34" spans="2:50" ht="12.75" customHeight="1">
      <c r="B34" s="40">
        <v>4</v>
      </c>
      <c r="C34" s="48">
        <f t="shared" si="2"/>
        <v>26</v>
      </c>
      <c r="D34" s="49">
        <v>1004</v>
      </c>
      <c r="E34" s="192" t="s">
        <v>190</v>
      </c>
      <c r="F34" s="192">
        <v>16</v>
      </c>
      <c r="G34" s="50" t="s">
        <v>32</v>
      </c>
      <c r="H34" s="50" t="s">
        <v>29</v>
      </c>
      <c r="I34" s="50" t="s">
        <v>33</v>
      </c>
      <c r="J34" s="155" t="s">
        <v>108</v>
      </c>
      <c r="K34" s="78">
        <v>1</v>
      </c>
      <c r="L34" s="168">
        <v>0</v>
      </c>
      <c r="M34" s="162">
        <v>14</v>
      </c>
      <c r="N34" s="51">
        <v>14</v>
      </c>
      <c r="O34" s="51">
        <v>0</v>
      </c>
      <c r="P34" s="52">
        <v>45</v>
      </c>
      <c r="Q34" s="51">
        <v>45</v>
      </c>
      <c r="R34" s="51">
        <v>0</v>
      </c>
      <c r="S34" s="53">
        <v>749.75</v>
      </c>
      <c r="T34" s="54">
        <v>749.75</v>
      </c>
      <c r="U34" s="54">
        <v>0</v>
      </c>
      <c r="V34" s="53">
        <v>0</v>
      </c>
      <c r="W34" s="54">
        <v>0</v>
      </c>
      <c r="X34" s="54">
        <v>0</v>
      </c>
      <c r="Y34" s="51">
        <v>3293</v>
      </c>
      <c r="Z34" s="51">
        <v>1935</v>
      </c>
      <c r="AA34" s="55"/>
      <c r="AB34" s="46"/>
      <c r="AC34" s="265"/>
      <c r="AD34" s="265"/>
      <c r="AE34" s="266"/>
      <c r="AF34" s="267"/>
      <c r="AG34" s="267"/>
      <c r="AH34" s="267"/>
      <c r="AI34" s="256"/>
      <c r="AJ34" s="256"/>
      <c r="AK34" s="256"/>
      <c r="AL34" s="256"/>
      <c r="AM34" s="256"/>
      <c r="AN34" s="256"/>
      <c r="AO34" s="257"/>
      <c r="AP34" s="257"/>
      <c r="AQ34" s="257"/>
      <c r="AR34" s="257"/>
      <c r="AS34" s="257"/>
      <c r="AT34" s="257"/>
      <c r="AU34" s="255"/>
      <c r="AV34" s="255"/>
      <c r="AW34" s="258"/>
      <c r="AX34" s="4"/>
    </row>
    <row r="35" spans="2:50" ht="12.75" customHeight="1">
      <c r="B35" s="40">
        <v>4</v>
      </c>
      <c r="C35" s="48">
        <f t="shared" si="2"/>
        <v>27</v>
      </c>
      <c r="D35" s="49">
        <v>1011</v>
      </c>
      <c r="E35" s="192" t="s">
        <v>190</v>
      </c>
      <c r="F35" s="192">
        <v>31</v>
      </c>
      <c r="G35" s="50" t="s">
        <v>32</v>
      </c>
      <c r="H35" s="50" t="s">
        <v>29</v>
      </c>
      <c r="I35" s="50" t="s">
        <v>33</v>
      </c>
      <c r="J35" s="155">
        <v>24</v>
      </c>
      <c r="K35" s="78">
        <v>1</v>
      </c>
      <c r="L35" s="168">
        <v>0</v>
      </c>
      <c r="M35" s="162">
        <v>5</v>
      </c>
      <c r="N35" s="51">
        <v>5</v>
      </c>
      <c r="O35" s="51">
        <v>0</v>
      </c>
      <c r="P35" s="52">
        <v>24</v>
      </c>
      <c r="Q35" s="51">
        <v>24</v>
      </c>
      <c r="R35" s="51">
        <v>0</v>
      </c>
      <c r="S35" s="53">
        <v>440.49</v>
      </c>
      <c r="T35" s="54">
        <v>440.49</v>
      </c>
      <c r="U35" s="54">
        <v>0</v>
      </c>
      <c r="V35" s="53">
        <v>0</v>
      </c>
      <c r="W35" s="54">
        <v>0</v>
      </c>
      <c r="X35" s="54">
        <v>0</v>
      </c>
      <c r="Y35" s="51">
        <v>1939</v>
      </c>
      <c r="Z35" s="51">
        <v>1935</v>
      </c>
      <c r="AA35" s="55"/>
      <c r="AB35" s="46"/>
      <c r="AC35" s="265"/>
      <c r="AD35" s="265"/>
      <c r="AE35" s="266"/>
      <c r="AF35" s="267"/>
      <c r="AG35" s="267"/>
      <c r="AH35" s="267"/>
      <c r="AI35" s="256"/>
      <c r="AJ35" s="256"/>
      <c r="AK35" s="256"/>
      <c r="AL35" s="256"/>
      <c r="AM35" s="256"/>
      <c r="AN35" s="256"/>
      <c r="AO35" s="257"/>
      <c r="AP35" s="257"/>
      <c r="AQ35" s="257"/>
      <c r="AR35" s="257"/>
      <c r="AS35" s="257"/>
      <c r="AT35" s="257"/>
      <c r="AU35" s="255"/>
      <c r="AV35" s="255"/>
      <c r="AW35" s="258"/>
      <c r="AX35" s="4"/>
    </row>
    <row r="36" spans="2:50" ht="12.75" customHeight="1">
      <c r="B36" s="40">
        <v>4</v>
      </c>
      <c r="C36" s="48">
        <f t="shared" si="2"/>
        <v>28</v>
      </c>
      <c r="D36" s="49">
        <v>1005</v>
      </c>
      <c r="E36" s="192" t="s">
        <v>190</v>
      </c>
      <c r="F36" s="192">
        <v>100</v>
      </c>
      <c r="G36" s="50" t="s">
        <v>32</v>
      </c>
      <c r="H36" s="50" t="s">
        <v>29</v>
      </c>
      <c r="I36" s="50" t="s">
        <v>33</v>
      </c>
      <c r="J36" s="155">
        <v>25</v>
      </c>
      <c r="K36" s="78">
        <v>1</v>
      </c>
      <c r="L36" s="168">
        <v>0</v>
      </c>
      <c r="M36" s="162">
        <v>9</v>
      </c>
      <c r="N36" s="51">
        <v>9</v>
      </c>
      <c r="O36" s="51">
        <v>0</v>
      </c>
      <c r="P36" s="52">
        <v>21</v>
      </c>
      <c r="Q36" s="51">
        <v>21</v>
      </c>
      <c r="R36" s="51">
        <v>0</v>
      </c>
      <c r="S36" s="53">
        <v>345.14</v>
      </c>
      <c r="T36" s="54">
        <v>345.14</v>
      </c>
      <c r="U36" s="54">
        <v>0</v>
      </c>
      <c r="V36" s="53">
        <v>0</v>
      </c>
      <c r="W36" s="54">
        <v>0</v>
      </c>
      <c r="X36" s="54">
        <v>0</v>
      </c>
      <c r="Y36" s="51">
        <v>1590</v>
      </c>
      <c r="Z36" s="51">
        <v>1935</v>
      </c>
      <c r="AA36" s="55"/>
      <c r="AB36" s="46"/>
      <c r="AC36" s="265"/>
      <c r="AD36" s="265"/>
      <c r="AE36" s="266"/>
      <c r="AF36" s="267"/>
      <c r="AG36" s="267"/>
      <c r="AH36" s="267"/>
      <c r="AI36" s="256"/>
      <c r="AJ36" s="256"/>
      <c r="AK36" s="256"/>
      <c r="AL36" s="256"/>
      <c r="AM36" s="256"/>
      <c r="AN36" s="256"/>
      <c r="AO36" s="257"/>
      <c r="AP36" s="257"/>
      <c r="AQ36" s="257"/>
      <c r="AR36" s="257"/>
      <c r="AS36" s="257"/>
      <c r="AT36" s="257"/>
      <c r="AU36" s="255"/>
      <c r="AV36" s="255"/>
      <c r="AW36" s="258"/>
      <c r="AX36" s="4"/>
    </row>
    <row r="37" spans="2:50" ht="12.75" customHeight="1">
      <c r="B37" s="40">
        <v>4</v>
      </c>
      <c r="C37" s="48">
        <f t="shared" si="2"/>
        <v>29</v>
      </c>
      <c r="D37" s="49">
        <v>1010</v>
      </c>
      <c r="E37" s="192" t="s">
        <v>190</v>
      </c>
      <c r="F37" s="192">
        <v>61</v>
      </c>
      <c r="G37" s="50" t="s">
        <v>32</v>
      </c>
      <c r="H37" s="50" t="s">
        <v>29</v>
      </c>
      <c r="I37" s="50" t="s">
        <v>33</v>
      </c>
      <c r="J37" s="155">
        <v>26</v>
      </c>
      <c r="K37" s="78">
        <v>1</v>
      </c>
      <c r="L37" s="168">
        <v>0</v>
      </c>
      <c r="M37" s="162">
        <f>SUM(N37:O37)</f>
        <v>6</v>
      </c>
      <c r="N37" s="51">
        <v>5</v>
      </c>
      <c r="O37" s="51">
        <v>1</v>
      </c>
      <c r="P37" s="52">
        <f>SUM(Q37:R37)</f>
        <v>26</v>
      </c>
      <c r="Q37" s="51">
        <v>25</v>
      </c>
      <c r="R37" s="51">
        <v>1</v>
      </c>
      <c r="S37" s="53">
        <f>SUM(T37:U37)</f>
        <v>487.13</v>
      </c>
      <c r="T37" s="54">
        <v>474.94</v>
      </c>
      <c r="U37" s="54">
        <v>12.19</v>
      </c>
      <c r="V37" s="53">
        <v>0</v>
      </c>
      <c r="W37" s="54">
        <v>0</v>
      </c>
      <c r="X37" s="54">
        <v>0</v>
      </c>
      <c r="Y37" s="51">
        <v>1939</v>
      </c>
      <c r="Z37" s="51">
        <v>1935</v>
      </c>
      <c r="AA37" s="55"/>
      <c r="AB37" s="46"/>
      <c r="AC37" s="265"/>
      <c r="AD37" s="265"/>
      <c r="AE37" s="266"/>
      <c r="AF37" s="267"/>
      <c r="AG37" s="267"/>
      <c r="AH37" s="267"/>
      <c r="AI37" s="256"/>
      <c r="AJ37" s="256"/>
      <c r="AK37" s="256"/>
      <c r="AL37" s="256"/>
      <c r="AM37" s="256"/>
      <c r="AN37" s="256"/>
      <c r="AO37" s="257"/>
      <c r="AP37" s="257"/>
      <c r="AQ37" s="257"/>
      <c r="AR37" s="257"/>
      <c r="AS37" s="257"/>
      <c r="AT37" s="257"/>
      <c r="AU37" s="255"/>
      <c r="AV37" s="255"/>
      <c r="AW37" s="258"/>
      <c r="AX37" s="4"/>
    </row>
    <row r="38" spans="2:50" ht="12.75" customHeight="1">
      <c r="B38" s="40">
        <v>4</v>
      </c>
      <c r="C38" s="48">
        <f t="shared" si="2"/>
        <v>30</v>
      </c>
      <c r="D38" s="49">
        <v>1009</v>
      </c>
      <c r="E38" s="192" t="s">
        <v>190</v>
      </c>
      <c r="F38" s="192">
        <v>56</v>
      </c>
      <c r="G38" s="50" t="s">
        <v>32</v>
      </c>
      <c r="H38" s="50" t="s">
        <v>29</v>
      </c>
      <c r="I38" s="50" t="s">
        <v>33</v>
      </c>
      <c r="J38" s="155">
        <v>28</v>
      </c>
      <c r="K38" s="78">
        <v>1</v>
      </c>
      <c r="L38" s="168">
        <v>0</v>
      </c>
      <c r="M38" s="162">
        <f>SUM(N38:O38)</f>
        <v>6</v>
      </c>
      <c r="N38" s="51">
        <v>5</v>
      </c>
      <c r="O38" s="51">
        <v>1</v>
      </c>
      <c r="P38" s="52">
        <f>SUM(Q38:R38)</f>
        <v>24</v>
      </c>
      <c r="Q38" s="51">
        <v>23</v>
      </c>
      <c r="R38" s="51">
        <v>1</v>
      </c>
      <c r="S38" s="53">
        <f>SUM(T38:U38)</f>
        <v>444.74</v>
      </c>
      <c r="T38" s="54">
        <v>409.76</v>
      </c>
      <c r="U38" s="54">
        <v>34.98</v>
      </c>
      <c r="V38" s="53">
        <v>0</v>
      </c>
      <c r="W38" s="54">
        <v>0</v>
      </c>
      <c r="X38" s="54">
        <v>0</v>
      </c>
      <c r="Y38" s="51">
        <v>1939</v>
      </c>
      <c r="Z38" s="51">
        <v>1935</v>
      </c>
      <c r="AA38" s="55"/>
      <c r="AB38" s="46"/>
      <c r="AC38" s="265"/>
      <c r="AD38" s="265"/>
      <c r="AE38" s="266"/>
      <c r="AF38" s="267"/>
      <c r="AG38" s="267"/>
      <c r="AH38" s="267"/>
      <c r="AI38" s="256"/>
      <c r="AJ38" s="256"/>
      <c r="AK38" s="256"/>
      <c r="AL38" s="256"/>
      <c r="AM38" s="256"/>
      <c r="AN38" s="256"/>
      <c r="AO38" s="257"/>
      <c r="AP38" s="257"/>
      <c r="AQ38" s="257"/>
      <c r="AR38" s="257"/>
      <c r="AS38" s="257"/>
      <c r="AT38" s="257"/>
      <c r="AU38" s="255"/>
      <c r="AV38" s="255"/>
      <c r="AW38" s="258"/>
      <c r="AX38" s="4"/>
    </row>
    <row r="39" spans="2:50" ht="12.75" customHeight="1">
      <c r="B39" s="40">
        <v>4</v>
      </c>
      <c r="C39" s="48">
        <f t="shared" si="2"/>
        <v>31</v>
      </c>
      <c r="D39" s="49">
        <v>1110</v>
      </c>
      <c r="E39" s="192" t="s">
        <v>190</v>
      </c>
      <c r="F39" s="192">
        <v>115</v>
      </c>
      <c r="G39" s="50" t="s">
        <v>32</v>
      </c>
      <c r="H39" s="50" t="s">
        <v>29</v>
      </c>
      <c r="I39" s="50" t="s">
        <v>33</v>
      </c>
      <c r="J39" s="155" t="s">
        <v>109</v>
      </c>
      <c r="K39" s="78">
        <v>1</v>
      </c>
      <c r="L39" s="168">
        <v>0</v>
      </c>
      <c r="M39" s="162">
        <f>SUM(N39:O39)</f>
        <v>12</v>
      </c>
      <c r="N39" s="51">
        <v>11</v>
      </c>
      <c r="O39" s="51">
        <v>1</v>
      </c>
      <c r="P39" s="52">
        <f>SUM(Q39:R39)</f>
        <v>44</v>
      </c>
      <c r="Q39" s="51">
        <v>40</v>
      </c>
      <c r="R39" s="51">
        <v>4</v>
      </c>
      <c r="S39" s="53">
        <f>SUM(T39:U39)</f>
        <v>834.49</v>
      </c>
      <c r="T39" s="54">
        <v>747.03</v>
      </c>
      <c r="U39" s="54">
        <v>87.46</v>
      </c>
      <c r="V39" s="53">
        <v>626.92</v>
      </c>
      <c r="W39" s="54">
        <v>608.01</v>
      </c>
      <c r="X39" s="54">
        <v>18.91</v>
      </c>
      <c r="Y39" s="51">
        <v>3293</v>
      </c>
      <c r="Z39" s="51">
        <v>1935</v>
      </c>
      <c r="AA39" s="55"/>
      <c r="AB39" s="46"/>
      <c r="AC39" s="265"/>
      <c r="AD39" s="265"/>
      <c r="AE39" s="266"/>
      <c r="AF39" s="267"/>
      <c r="AG39" s="267"/>
      <c r="AH39" s="267"/>
      <c r="AI39" s="256"/>
      <c r="AJ39" s="256"/>
      <c r="AK39" s="256"/>
      <c r="AL39" s="256"/>
      <c r="AM39" s="256"/>
      <c r="AN39" s="256"/>
      <c r="AO39" s="257"/>
      <c r="AP39" s="257"/>
      <c r="AQ39" s="257"/>
      <c r="AR39" s="257"/>
      <c r="AS39" s="257"/>
      <c r="AT39" s="257"/>
      <c r="AU39" s="255"/>
      <c r="AV39" s="255"/>
      <c r="AW39" s="258"/>
      <c r="AX39" s="4"/>
    </row>
    <row r="40" spans="2:50" ht="12.75" customHeight="1">
      <c r="B40" s="40">
        <v>4</v>
      </c>
      <c r="C40" s="48">
        <f t="shared" si="2"/>
        <v>32</v>
      </c>
      <c r="D40" s="49">
        <v>1006</v>
      </c>
      <c r="E40" s="192" t="s">
        <v>190</v>
      </c>
      <c r="F40" s="192">
        <v>1</v>
      </c>
      <c r="G40" s="50" t="s">
        <v>32</v>
      </c>
      <c r="H40" s="50" t="s">
        <v>29</v>
      </c>
      <c r="I40" s="50" t="s">
        <v>33</v>
      </c>
      <c r="J40" s="155" t="s">
        <v>35</v>
      </c>
      <c r="K40" s="78">
        <v>1</v>
      </c>
      <c r="L40" s="168">
        <v>0</v>
      </c>
      <c r="M40" s="162">
        <v>9</v>
      </c>
      <c r="N40" s="51">
        <v>9</v>
      </c>
      <c r="O40" s="51">
        <v>0</v>
      </c>
      <c r="P40" s="52">
        <v>40</v>
      </c>
      <c r="Q40" s="51">
        <v>40</v>
      </c>
      <c r="R40" s="51">
        <v>0</v>
      </c>
      <c r="S40" s="53">
        <v>613.58</v>
      </c>
      <c r="T40" s="54">
        <v>613.58</v>
      </c>
      <c r="U40" s="54">
        <v>0</v>
      </c>
      <c r="V40" s="53">
        <v>0</v>
      </c>
      <c r="W40" s="54">
        <v>0</v>
      </c>
      <c r="X40" s="54">
        <v>0</v>
      </c>
      <c r="Y40" s="51">
        <v>3067</v>
      </c>
      <c r="Z40" s="51">
        <v>1935</v>
      </c>
      <c r="AA40" s="55"/>
      <c r="AB40" s="46"/>
      <c r="AC40" s="265"/>
      <c r="AD40" s="265"/>
      <c r="AE40" s="266"/>
      <c r="AF40" s="267"/>
      <c r="AG40" s="267"/>
      <c r="AH40" s="267"/>
      <c r="AI40" s="256"/>
      <c r="AJ40" s="256"/>
      <c r="AK40" s="256"/>
      <c r="AL40" s="256"/>
      <c r="AM40" s="256"/>
      <c r="AN40" s="256"/>
      <c r="AO40" s="257"/>
      <c r="AP40" s="257"/>
      <c r="AQ40" s="257"/>
      <c r="AR40" s="257"/>
      <c r="AS40" s="257"/>
      <c r="AT40" s="257"/>
      <c r="AU40" s="255"/>
      <c r="AV40" s="255"/>
      <c r="AW40" s="258"/>
      <c r="AX40" s="4"/>
    </row>
    <row r="41" spans="2:50" ht="12.75" customHeight="1">
      <c r="B41" s="40">
        <v>4</v>
      </c>
      <c r="C41" s="48">
        <f t="shared" si="2"/>
        <v>33</v>
      </c>
      <c r="D41" s="49">
        <v>1007</v>
      </c>
      <c r="E41" s="192" t="s">
        <v>190</v>
      </c>
      <c r="F41" s="192">
        <v>52</v>
      </c>
      <c r="G41" s="50" t="s">
        <v>32</v>
      </c>
      <c r="H41" s="50" t="s">
        <v>29</v>
      </c>
      <c r="I41" s="50" t="s">
        <v>33</v>
      </c>
      <c r="J41" s="155" t="s">
        <v>110</v>
      </c>
      <c r="K41" s="78">
        <v>1</v>
      </c>
      <c r="L41" s="168">
        <v>0</v>
      </c>
      <c r="M41" s="162">
        <v>11</v>
      </c>
      <c r="N41" s="51">
        <v>11</v>
      </c>
      <c r="O41" s="51">
        <v>0</v>
      </c>
      <c r="P41" s="52">
        <v>49</v>
      </c>
      <c r="Q41" s="51">
        <v>49</v>
      </c>
      <c r="R41" s="51">
        <v>0</v>
      </c>
      <c r="S41" s="53">
        <f>SUM(T41:U41)</f>
        <v>777.59</v>
      </c>
      <c r="T41" s="54">
        <v>777.59</v>
      </c>
      <c r="U41" s="54">
        <v>0</v>
      </c>
      <c r="V41" s="53">
        <v>0</v>
      </c>
      <c r="W41" s="54">
        <v>0</v>
      </c>
      <c r="X41" s="54">
        <v>0</v>
      </c>
      <c r="Y41" s="51">
        <v>3299</v>
      </c>
      <c r="Z41" s="51">
        <v>1935</v>
      </c>
      <c r="AA41" s="55"/>
      <c r="AB41" s="46"/>
      <c r="AC41" s="265"/>
      <c r="AD41" s="265"/>
      <c r="AE41" s="266"/>
      <c r="AF41" s="267"/>
      <c r="AG41" s="267"/>
      <c r="AH41" s="267"/>
      <c r="AI41" s="256"/>
      <c r="AJ41" s="256"/>
      <c r="AK41" s="256"/>
      <c r="AL41" s="256"/>
      <c r="AM41" s="256"/>
      <c r="AN41" s="256"/>
      <c r="AO41" s="257"/>
      <c r="AP41" s="257"/>
      <c r="AQ41" s="257"/>
      <c r="AR41" s="257"/>
      <c r="AS41" s="257"/>
      <c r="AT41" s="257"/>
      <c r="AU41" s="255"/>
      <c r="AV41" s="255"/>
      <c r="AW41" s="258"/>
      <c r="AX41" s="4"/>
    </row>
    <row r="42" spans="2:50" ht="12.75" customHeight="1">
      <c r="B42" s="40">
        <v>4</v>
      </c>
      <c r="C42" s="48">
        <f t="shared" si="2"/>
        <v>34</v>
      </c>
      <c r="D42" s="49">
        <v>1008</v>
      </c>
      <c r="E42" s="192" t="s">
        <v>190</v>
      </c>
      <c r="F42" s="192">
        <v>32</v>
      </c>
      <c r="G42" s="50" t="s">
        <v>32</v>
      </c>
      <c r="H42" s="50" t="s">
        <v>29</v>
      </c>
      <c r="I42" s="50" t="s">
        <v>33</v>
      </c>
      <c r="J42" s="155" t="s">
        <v>111</v>
      </c>
      <c r="K42" s="78">
        <v>1</v>
      </c>
      <c r="L42" s="168">
        <v>0</v>
      </c>
      <c r="M42" s="162">
        <v>18</v>
      </c>
      <c r="N42" s="51">
        <v>18</v>
      </c>
      <c r="O42" s="51">
        <v>0</v>
      </c>
      <c r="P42" s="52">
        <v>47</v>
      </c>
      <c r="Q42" s="51">
        <v>47</v>
      </c>
      <c r="R42" s="51">
        <v>0</v>
      </c>
      <c r="S42" s="53">
        <v>669.29</v>
      </c>
      <c r="T42" s="54">
        <v>669.29</v>
      </c>
      <c r="U42" s="54">
        <v>0</v>
      </c>
      <c r="V42" s="53">
        <v>0</v>
      </c>
      <c r="W42" s="54">
        <v>0</v>
      </c>
      <c r="X42" s="54">
        <v>0</v>
      </c>
      <c r="Y42" s="51">
        <v>3299</v>
      </c>
      <c r="Z42" s="51">
        <v>1935</v>
      </c>
      <c r="AA42" s="55"/>
      <c r="AB42" s="46"/>
      <c r="AC42" s="265"/>
      <c r="AD42" s="265"/>
      <c r="AE42" s="266"/>
      <c r="AF42" s="267"/>
      <c r="AG42" s="267"/>
      <c r="AH42" s="267"/>
      <c r="AI42" s="256"/>
      <c r="AJ42" s="256"/>
      <c r="AK42" s="256"/>
      <c r="AL42" s="256"/>
      <c r="AM42" s="256"/>
      <c r="AN42" s="256"/>
      <c r="AO42" s="257"/>
      <c r="AP42" s="257"/>
      <c r="AQ42" s="257"/>
      <c r="AR42" s="257"/>
      <c r="AS42" s="257"/>
      <c r="AT42" s="257"/>
      <c r="AU42" s="255"/>
      <c r="AV42" s="255"/>
      <c r="AW42" s="258"/>
      <c r="AX42" s="4"/>
    </row>
    <row r="43" spans="2:50" ht="12.75" customHeight="1">
      <c r="B43" s="40">
        <v>5</v>
      </c>
      <c r="C43" s="48">
        <f t="shared" si="2"/>
        <v>35</v>
      </c>
      <c r="D43" s="49">
        <v>1016</v>
      </c>
      <c r="E43" s="192" t="s">
        <v>190</v>
      </c>
      <c r="F43" s="192">
        <v>95</v>
      </c>
      <c r="G43" s="50" t="s">
        <v>32</v>
      </c>
      <c r="H43" s="50" t="s">
        <v>29</v>
      </c>
      <c r="I43" s="50" t="s">
        <v>237</v>
      </c>
      <c r="J43" s="155">
        <v>2</v>
      </c>
      <c r="K43" s="78">
        <v>1</v>
      </c>
      <c r="L43" s="168">
        <v>0</v>
      </c>
      <c r="M43" s="162">
        <f aca="true" t="shared" si="6" ref="M43:M56">SUM(N43:O43)</f>
        <v>3</v>
      </c>
      <c r="N43" s="51">
        <v>3</v>
      </c>
      <c r="O43" s="51">
        <v>0</v>
      </c>
      <c r="P43" s="52">
        <f>SUM(Q43:R43)</f>
        <v>10</v>
      </c>
      <c r="Q43" s="51">
        <v>10</v>
      </c>
      <c r="R43" s="51">
        <v>0</v>
      </c>
      <c r="S43" s="53">
        <f>SUM(T43:U43)</f>
        <v>174.53</v>
      </c>
      <c r="T43" s="54">
        <v>174.53</v>
      </c>
      <c r="U43" s="54">
        <v>0</v>
      </c>
      <c r="V43" s="53">
        <v>0</v>
      </c>
      <c r="W43" s="54">
        <v>0</v>
      </c>
      <c r="X43" s="54">
        <v>0</v>
      </c>
      <c r="Y43" s="51">
        <v>1959</v>
      </c>
      <c r="Z43" s="51">
        <v>1928</v>
      </c>
      <c r="AA43" s="55"/>
      <c r="AB43" s="46"/>
      <c r="AC43" s="265"/>
      <c r="AD43" s="265"/>
      <c r="AE43" s="266"/>
      <c r="AF43" s="267"/>
      <c r="AG43" s="267"/>
      <c r="AH43" s="267"/>
      <c r="AI43" s="256"/>
      <c r="AJ43" s="256"/>
      <c r="AK43" s="256"/>
      <c r="AL43" s="256"/>
      <c r="AM43" s="256"/>
      <c r="AN43" s="256"/>
      <c r="AO43" s="257"/>
      <c r="AP43" s="257"/>
      <c r="AQ43" s="257"/>
      <c r="AR43" s="257"/>
      <c r="AS43" s="257"/>
      <c r="AT43" s="257"/>
      <c r="AU43" s="255"/>
      <c r="AV43" s="255"/>
      <c r="AW43" s="258"/>
      <c r="AX43" s="4"/>
    </row>
    <row r="44" spans="2:50" ht="12.75" customHeight="1">
      <c r="B44" s="40">
        <v>5</v>
      </c>
      <c r="C44" s="48">
        <f t="shared" si="2"/>
        <v>36</v>
      </c>
      <c r="D44" s="49">
        <v>1017</v>
      </c>
      <c r="E44" s="192" t="s">
        <v>190</v>
      </c>
      <c r="F44" s="192">
        <v>79</v>
      </c>
      <c r="G44" s="50" t="s">
        <v>32</v>
      </c>
      <c r="H44" s="50" t="s">
        <v>29</v>
      </c>
      <c r="I44" s="50" t="s">
        <v>237</v>
      </c>
      <c r="J44" s="155">
        <v>10</v>
      </c>
      <c r="K44" s="78">
        <v>1</v>
      </c>
      <c r="L44" s="168">
        <v>0</v>
      </c>
      <c r="M44" s="162">
        <f t="shared" si="6"/>
        <v>3</v>
      </c>
      <c r="N44" s="51">
        <v>3</v>
      </c>
      <c r="O44" s="51">
        <v>0</v>
      </c>
      <c r="P44" s="52">
        <f>SUM(Q44:R44)</f>
        <v>10</v>
      </c>
      <c r="Q44" s="51">
        <v>10</v>
      </c>
      <c r="R44" s="51">
        <v>0</v>
      </c>
      <c r="S44" s="53">
        <f>SUM(T44:U44)</f>
        <v>174.16</v>
      </c>
      <c r="T44" s="54">
        <v>174.16</v>
      </c>
      <c r="U44" s="54">
        <v>0</v>
      </c>
      <c r="V44" s="53">
        <v>0</v>
      </c>
      <c r="W44" s="54">
        <v>0</v>
      </c>
      <c r="X44" s="54">
        <v>0</v>
      </c>
      <c r="Y44" s="51">
        <v>1959</v>
      </c>
      <c r="Z44" s="51">
        <v>1928</v>
      </c>
      <c r="AA44" s="55"/>
      <c r="AB44" s="46"/>
      <c r="AC44" s="265"/>
      <c r="AD44" s="265"/>
      <c r="AE44" s="266"/>
      <c r="AF44" s="267"/>
      <c r="AG44" s="267"/>
      <c r="AH44" s="267"/>
      <c r="AI44" s="256"/>
      <c r="AJ44" s="256"/>
      <c r="AK44" s="256"/>
      <c r="AL44" s="256"/>
      <c r="AM44" s="256"/>
      <c r="AN44" s="256"/>
      <c r="AO44" s="257"/>
      <c r="AP44" s="257"/>
      <c r="AQ44" s="257"/>
      <c r="AR44" s="257"/>
      <c r="AS44" s="257"/>
      <c r="AT44" s="257"/>
      <c r="AU44" s="255"/>
      <c r="AV44" s="255"/>
      <c r="AW44" s="258"/>
      <c r="AX44" s="4"/>
    </row>
    <row r="45" spans="2:50" ht="12.75" customHeight="1">
      <c r="B45" s="40">
        <v>5</v>
      </c>
      <c r="C45" s="48">
        <f t="shared" si="2"/>
        <v>37</v>
      </c>
      <c r="D45" s="49">
        <v>1018</v>
      </c>
      <c r="E45" s="192" t="s">
        <v>190</v>
      </c>
      <c r="F45" s="192">
        <v>2</v>
      </c>
      <c r="G45" s="50" t="s">
        <v>32</v>
      </c>
      <c r="H45" s="50" t="s">
        <v>29</v>
      </c>
      <c r="I45" s="50" t="s">
        <v>237</v>
      </c>
      <c r="J45" s="155" t="s">
        <v>113</v>
      </c>
      <c r="K45" s="78">
        <v>1</v>
      </c>
      <c r="L45" s="168">
        <v>0</v>
      </c>
      <c r="M45" s="162">
        <f t="shared" si="6"/>
        <v>5</v>
      </c>
      <c r="N45" s="51">
        <v>5</v>
      </c>
      <c r="O45" s="51">
        <v>0</v>
      </c>
      <c r="P45" s="52">
        <f>SUM(Q45:R45)</f>
        <v>20</v>
      </c>
      <c r="Q45" s="51">
        <v>20</v>
      </c>
      <c r="R45" s="51">
        <v>0</v>
      </c>
      <c r="S45" s="53">
        <f>SUM(T45:U45)</f>
        <v>344.48</v>
      </c>
      <c r="T45" s="54">
        <v>344.48</v>
      </c>
      <c r="U45" s="54">
        <v>0</v>
      </c>
      <c r="V45" s="53">
        <v>0</v>
      </c>
      <c r="W45" s="54">
        <v>0</v>
      </c>
      <c r="X45" s="54">
        <v>0</v>
      </c>
      <c r="Y45" s="51">
        <v>1959</v>
      </c>
      <c r="Z45" s="51">
        <v>1928</v>
      </c>
      <c r="AA45" s="55"/>
      <c r="AB45" s="46"/>
      <c r="AC45" s="265"/>
      <c r="AD45" s="265"/>
      <c r="AE45" s="266"/>
      <c r="AF45" s="267"/>
      <c r="AG45" s="267"/>
      <c r="AH45" s="267"/>
      <c r="AI45" s="256"/>
      <c r="AJ45" s="256"/>
      <c r="AK45" s="256"/>
      <c r="AL45" s="256"/>
      <c r="AM45" s="256"/>
      <c r="AN45" s="256"/>
      <c r="AO45" s="257"/>
      <c r="AP45" s="257"/>
      <c r="AQ45" s="257"/>
      <c r="AR45" s="257"/>
      <c r="AS45" s="257"/>
      <c r="AT45" s="257"/>
      <c r="AU45" s="255"/>
      <c r="AV45" s="255"/>
      <c r="AW45" s="258"/>
      <c r="AX45" s="4"/>
    </row>
    <row r="46" spans="2:50" ht="12.75" customHeight="1">
      <c r="B46" s="40">
        <v>4</v>
      </c>
      <c r="C46" s="48">
        <f t="shared" si="2"/>
        <v>38</v>
      </c>
      <c r="D46" s="49">
        <v>1019</v>
      </c>
      <c r="E46" s="192" t="s">
        <v>190</v>
      </c>
      <c r="F46" s="192">
        <v>50</v>
      </c>
      <c r="G46" s="50" t="s">
        <v>32</v>
      </c>
      <c r="H46" s="50" t="s">
        <v>29</v>
      </c>
      <c r="I46" s="50" t="s">
        <v>36</v>
      </c>
      <c r="J46" s="155" t="s">
        <v>114</v>
      </c>
      <c r="K46" s="78">
        <v>1</v>
      </c>
      <c r="L46" s="168">
        <v>0</v>
      </c>
      <c r="M46" s="162">
        <f t="shared" si="6"/>
        <v>26</v>
      </c>
      <c r="N46" s="51">
        <v>26</v>
      </c>
      <c r="O46" s="51">
        <v>0</v>
      </c>
      <c r="P46" s="52">
        <f>SUM(Q46:R46)</f>
        <v>89</v>
      </c>
      <c r="Q46" s="51">
        <v>89</v>
      </c>
      <c r="R46" s="51">
        <v>0</v>
      </c>
      <c r="S46" s="53">
        <f>SUM(T46:U46)</f>
        <v>1347.68</v>
      </c>
      <c r="T46" s="54">
        <v>1347.68</v>
      </c>
      <c r="U46" s="54">
        <v>0</v>
      </c>
      <c r="V46" s="53">
        <v>0</v>
      </c>
      <c r="W46" s="54">
        <v>0</v>
      </c>
      <c r="X46" s="54">
        <v>0</v>
      </c>
      <c r="Y46" s="51">
        <v>6276</v>
      </c>
      <c r="Z46" s="51">
        <v>1935</v>
      </c>
      <c r="AA46" s="55"/>
      <c r="AB46" s="46"/>
      <c r="AC46" s="265"/>
      <c r="AD46" s="265"/>
      <c r="AE46" s="266"/>
      <c r="AF46" s="267"/>
      <c r="AG46" s="267"/>
      <c r="AH46" s="267"/>
      <c r="AI46" s="256"/>
      <c r="AJ46" s="256"/>
      <c r="AK46" s="256"/>
      <c r="AL46" s="256"/>
      <c r="AM46" s="256"/>
      <c r="AN46" s="256"/>
      <c r="AO46" s="257"/>
      <c r="AP46" s="257"/>
      <c r="AQ46" s="257"/>
      <c r="AR46" s="257"/>
      <c r="AS46" s="257"/>
      <c r="AT46" s="257"/>
      <c r="AU46" s="255"/>
      <c r="AV46" s="255"/>
      <c r="AW46" s="258"/>
      <c r="AX46" s="4"/>
    </row>
    <row r="47" spans="2:50" ht="12.75" customHeight="1">
      <c r="B47" s="40">
        <v>4</v>
      </c>
      <c r="C47" s="48">
        <f t="shared" si="2"/>
        <v>39</v>
      </c>
      <c r="D47" s="49">
        <v>1030</v>
      </c>
      <c r="E47" s="192" t="s">
        <v>190</v>
      </c>
      <c r="F47" s="192">
        <v>3</v>
      </c>
      <c r="G47" s="50" t="s">
        <v>32</v>
      </c>
      <c r="H47" s="50" t="s">
        <v>29</v>
      </c>
      <c r="I47" s="50" t="s">
        <v>36</v>
      </c>
      <c r="J47" s="155" t="s">
        <v>37</v>
      </c>
      <c r="K47" s="78">
        <v>1</v>
      </c>
      <c r="L47" s="168">
        <v>0</v>
      </c>
      <c r="M47" s="162">
        <f t="shared" si="6"/>
        <v>21</v>
      </c>
      <c r="N47" s="51">
        <v>21</v>
      </c>
      <c r="O47" s="51">
        <v>0</v>
      </c>
      <c r="P47" s="52">
        <f>SUM(Q47:R47)</f>
        <v>101</v>
      </c>
      <c r="Q47" s="51">
        <v>101</v>
      </c>
      <c r="R47" s="51">
        <v>0</v>
      </c>
      <c r="S47" s="53">
        <f>SUM(T47:U47)</f>
        <v>1542.19</v>
      </c>
      <c r="T47" s="54">
        <v>1542.19</v>
      </c>
      <c r="U47" s="54">
        <v>0</v>
      </c>
      <c r="V47" s="53">
        <v>0</v>
      </c>
      <c r="W47" s="54">
        <v>0</v>
      </c>
      <c r="X47" s="54">
        <v>0</v>
      </c>
      <c r="Y47" s="51">
        <v>6485</v>
      </c>
      <c r="Z47" s="51">
        <v>1935</v>
      </c>
      <c r="AA47" s="55"/>
      <c r="AB47" s="46"/>
      <c r="AC47" s="265"/>
      <c r="AD47" s="265"/>
      <c r="AE47" s="266"/>
      <c r="AF47" s="267"/>
      <c r="AG47" s="267"/>
      <c r="AH47" s="267"/>
      <c r="AI47" s="256"/>
      <c r="AJ47" s="256"/>
      <c r="AK47" s="256"/>
      <c r="AL47" s="256"/>
      <c r="AM47" s="256"/>
      <c r="AN47" s="256"/>
      <c r="AO47" s="257"/>
      <c r="AP47" s="257"/>
      <c r="AQ47" s="257"/>
      <c r="AR47" s="257"/>
      <c r="AS47" s="257"/>
      <c r="AT47" s="257"/>
      <c r="AU47" s="255"/>
      <c r="AV47" s="255"/>
      <c r="AW47" s="258"/>
      <c r="AX47" s="4"/>
    </row>
    <row r="48" spans="2:50" ht="12.75" customHeight="1">
      <c r="B48" s="40">
        <v>4</v>
      </c>
      <c r="C48" s="48">
        <f t="shared" si="2"/>
        <v>40</v>
      </c>
      <c r="D48" s="49">
        <v>3017</v>
      </c>
      <c r="E48" s="192" t="s">
        <v>190</v>
      </c>
      <c r="F48" s="192">
        <v>120</v>
      </c>
      <c r="G48" s="50" t="s">
        <v>32</v>
      </c>
      <c r="H48" s="50" t="s">
        <v>29</v>
      </c>
      <c r="I48" s="50" t="s">
        <v>36</v>
      </c>
      <c r="J48" s="155">
        <v>10</v>
      </c>
      <c r="K48" s="78">
        <v>1</v>
      </c>
      <c r="L48" s="168">
        <v>0</v>
      </c>
      <c r="M48" s="162">
        <f t="shared" si="6"/>
        <v>7</v>
      </c>
      <c r="N48" s="51">
        <v>7</v>
      </c>
      <c r="O48" s="51">
        <v>0</v>
      </c>
      <c r="P48" s="52">
        <v>21</v>
      </c>
      <c r="Q48" s="51">
        <v>21</v>
      </c>
      <c r="R48" s="51">
        <v>0</v>
      </c>
      <c r="S48" s="53">
        <v>319.01</v>
      </c>
      <c r="T48" s="54">
        <v>319.01</v>
      </c>
      <c r="U48" s="54">
        <v>0</v>
      </c>
      <c r="V48" s="53">
        <v>319.01</v>
      </c>
      <c r="W48" s="54">
        <v>319.01</v>
      </c>
      <c r="X48" s="54">
        <v>0</v>
      </c>
      <c r="Y48" s="51">
        <v>1689</v>
      </c>
      <c r="Z48" s="51">
        <v>1935</v>
      </c>
      <c r="AA48" s="55"/>
      <c r="AB48" s="46"/>
      <c r="AC48" s="265"/>
      <c r="AD48" s="265"/>
      <c r="AE48" s="266"/>
      <c r="AF48" s="267"/>
      <c r="AG48" s="267"/>
      <c r="AH48" s="267"/>
      <c r="AI48" s="256"/>
      <c r="AJ48" s="256"/>
      <c r="AK48" s="256"/>
      <c r="AL48" s="256"/>
      <c r="AM48" s="256"/>
      <c r="AN48" s="256"/>
      <c r="AO48" s="257"/>
      <c r="AP48" s="257"/>
      <c r="AQ48" s="257"/>
      <c r="AR48" s="257"/>
      <c r="AS48" s="257"/>
      <c r="AT48" s="257"/>
      <c r="AU48" s="255"/>
      <c r="AV48" s="255"/>
      <c r="AW48" s="258"/>
      <c r="AX48" s="4"/>
    </row>
    <row r="49" spans="2:50" ht="12.75" customHeight="1">
      <c r="B49" s="40">
        <v>4</v>
      </c>
      <c r="C49" s="48">
        <f t="shared" si="2"/>
        <v>41</v>
      </c>
      <c r="D49" s="49">
        <v>1021</v>
      </c>
      <c r="E49" s="192" t="s">
        <v>190</v>
      </c>
      <c r="F49" s="192">
        <v>49</v>
      </c>
      <c r="G49" s="50" t="s">
        <v>32</v>
      </c>
      <c r="H49" s="50" t="s">
        <v>29</v>
      </c>
      <c r="I49" s="50" t="s">
        <v>36</v>
      </c>
      <c r="J49" s="155">
        <v>11</v>
      </c>
      <c r="K49" s="78">
        <v>1</v>
      </c>
      <c r="L49" s="168">
        <v>0</v>
      </c>
      <c r="M49" s="162">
        <f t="shared" si="6"/>
        <v>5</v>
      </c>
      <c r="N49" s="51">
        <v>5</v>
      </c>
      <c r="O49" s="51">
        <v>0</v>
      </c>
      <c r="P49" s="52">
        <v>24</v>
      </c>
      <c r="Q49" s="51">
        <v>24</v>
      </c>
      <c r="R49" s="51">
        <v>0</v>
      </c>
      <c r="S49" s="53">
        <v>347.08</v>
      </c>
      <c r="T49" s="54">
        <v>347.08</v>
      </c>
      <c r="U49" s="54">
        <v>0</v>
      </c>
      <c r="V49" s="53">
        <v>0</v>
      </c>
      <c r="W49" s="54">
        <v>0</v>
      </c>
      <c r="X49" s="54">
        <v>0</v>
      </c>
      <c r="Y49" s="51">
        <v>1689</v>
      </c>
      <c r="Z49" s="51">
        <v>1935</v>
      </c>
      <c r="AA49" s="55"/>
      <c r="AB49" s="46"/>
      <c r="AC49" s="265"/>
      <c r="AD49" s="265"/>
      <c r="AE49" s="266"/>
      <c r="AF49" s="267"/>
      <c r="AG49" s="267"/>
      <c r="AH49" s="267"/>
      <c r="AI49" s="256"/>
      <c r="AJ49" s="256"/>
      <c r="AK49" s="256"/>
      <c r="AL49" s="256"/>
      <c r="AM49" s="256"/>
      <c r="AN49" s="256"/>
      <c r="AO49" s="257"/>
      <c r="AP49" s="257"/>
      <c r="AQ49" s="257"/>
      <c r="AR49" s="257"/>
      <c r="AS49" s="257"/>
      <c r="AT49" s="257"/>
      <c r="AU49" s="255"/>
      <c r="AV49" s="255"/>
      <c r="AW49" s="258"/>
      <c r="AX49" s="4"/>
    </row>
    <row r="50" spans="2:50" ht="12.75" customHeight="1">
      <c r="B50" s="40">
        <v>4</v>
      </c>
      <c r="C50" s="48">
        <f t="shared" si="2"/>
        <v>42</v>
      </c>
      <c r="D50" s="49">
        <v>1022</v>
      </c>
      <c r="E50" s="192" t="s">
        <v>190</v>
      </c>
      <c r="F50" s="192">
        <v>67</v>
      </c>
      <c r="G50" s="50" t="s">
        <v>32</v>
      </c>
      <c r="H50" s="50" t="s">
        <v>29</v>
      </c>
      <c r="I50" s="50" t="s">
        <v>36</v>
      </c>
      <c r="J50" s="155" t="s">
        <v>115</v>
      </c>
      <c r="K50" s="78">
        <v>1</v>
      </c>
      <c r="L50" s="168">
        <v>0</v>
      </c>
      <c r="M50" s="162">
        <f t="shared" si="6"/>
        <v>17</v>
      </c>
      <c r="N50" s="51">
        <v>17</v>
      </c>
      <c r="O50" s="51">
        <v>0</v>
      </c>
      <c r="P50" s="52">
        <f>SUM(Q50:R50)</f>
        <v>66</v>
      </c>
      <c r="Q50" s="51">
        <v>66</v>
      </c>
      <c r="R50" s="51">
        <v>0</v>
      </c>
      <c r="S50" s="53">
        <f>SUM(T50:U50)</f>
        <v>947.82</v>
      </c>
      <c r="T50" s="54">
        <v>947.82</v>
      </c>
      <c r="U50" s="54">
        <v>0</v>
      </c>
      <c r="V50" s="53">
        <v>0</v>
      </c>
      <c r="W50" s="54">
        <v>0</v>
      </c>
      <c r="X50" s="54">
        <v>0</v>
      </c>
      <c r="Y50" s="51">
        <v>4660</v>
      </c>
      <c r="Z50" s="51">
        <v>1935</v>
      </c>
      <c r="AA50" s="55"/>
      <c r="AB50" s="46"/>
      <c r="AC50" s="265"/>
      <c r="AD50" s="265"/>
      <c r="AE50" s="266"/>
      <c r="AF50" s="267"/>
      <c r="AG50" s="267"/>
      <c r="AH50" s="267"/>
      <c r="AI50" s="256"/>
      <c r="AJ50" s="256"/>
      <c r="AK50" s="256"/>
      <c r="AL50" s="256"/>
      <c r="AM50" s="256"/>
      <c r="AN50" s="256"/>
      <c r="AO50" s="257"/>
      <c r="AP50" s="257"/>
      <c r="AQ50" s="257"/>
      <c r="AR50" s="257"/>
      <c r="AS50" s="257"/>
      <c r="AT50" s="257"/>
      <c r="AU50" s="255"/>
      <c r="AV50" s="255"/>
      <c r="AW50" s="258"/>
      <c r="AX50" s="4"/>
    </row>
    <row r="51" spans="2:50" ht="12.75" customHeight="1">
      <c r="B51" s="40">
        <v>4</v>
      </c>
      <c r="C51" s="56">
        <f aca="true" t="shared" si="7" ref="C51:C72">+C50+1</f>
        <v>43</v>
      </c>
      <c r="D51" s="57">
        <v>1029</v>
      </c>
      <c r="E51" s="194" t="s">
        <v>190</v>
      </c>
      <c r="F51" s="194">
        <v>41</v>
      </c>
      <c r="G51" s="58" t="s">
        <v>32</v>
      </c>
      <c r="H51" s="58" t="s">
        <v>29</v>
      </c>
      <c r="I51" s="58" t="s">
        <v>36</v>
      </c>
      <c r="J51" s="156" t="s">
        <v>116</v>
      </c>
      <c r="K51" s="82">
        <v>0</v>
      </c>
      <c r="L51" s="169">
        <v>0</v>
      </c>
      <c r="M51" s="163">
        <f t="shared" si="6"/>
        <v>7</v>
      </c>
      <c r="N51" s="59">
        <v>7</v>
      </c>
      <c r="O51" s="59">
        <v>0</v>
      </c>
      <c r="P51" s="60">
        <f>SUM(Q51:R51)</f>
        <v>28</v>
      </c>
      <c r="Q51" s="59">
        <v>28</v>
      </c>
      <c r="R51" s="59">
        <v>0</v>
      </c>
      <c r="S51" s="61">
        <f>SUM(T51:U51)</f>
        <v>446.18</v>
      </c>
      <c r="T51" s="62">
        <v>446.18</v>
      </c>
      <c r="U51" s="62">
        <v>0</v>
      </c>
      <c r="V51" s="61">
        <v>0</v>
      </c>
      <c r="W51" s="62">
        <v>0</v>
      </c>
      <c r="X51" s="62">
        <v>0</v>
      </c>
      <c r="Y51" s="59"/>
      <c r="Z51" s="59">
        <v>1935</v>
      </c>
      <c r="AA51" s="63"/>
      <c r="AB51" s="46"/>
      <c r="AC51" s="265"/>
      <c r="AD51" s="265"/>
      <c r="AE51" s="266"/>
      <c r="AF51" s="267"/>
      <c r="AG51" s="267"/>
      <c r="AH51" s="267"/>
      <c r="AI51" s="256"/>
      <c r="AJ51" s="256"/>
      <c r="AK51" s="256"/>
      <c r="AL51" s="256"/>
      <c r="AM51" s="256"/>
      <c r="AN51" s="256"/>
      <c r="AO51" s="257"/>
      <c r="AP51" s="257"/>
      <c r="AQ51" s="257"/>
      <c r="AR51" s="257"/>
      <c r="AS51" s="257"/>
      <c r="AT51" s="257"/>
      <c r="AU51" s="255"/>
      <c r="AV51" s="255"/>
      <c r="AW51" s="258"/>
      <c r="AX51" s="4"/>
    </row>
    <row r="52" spans="2:50" ht="12.75" customHeight="1">
      <c r="B52" s="40">
        <v>4</v>
      </c>
      <c r="C52" s="48">
        <f t="shared" si="7"/>
        <v>44</v>
      </c>
      <c r="D52" s="49">
        <v>1024</v>
      </c>
      <c r="E52" s="192" t="s">
        <v>190</v>
      </c>
      <c r="F52" s="192">
        <v>162</v>
      </c>
      <c r="G52" s="50" t="s">
        <v>32</v>
      </c>
      <c r="H52" s="50" t="s">
        <v>29</v>
      </c>
      <c r="I52" s="50" t="s">
        <v>36</v>
      </c>
      <c r="J52" s="155">
        <v>21</v>
      </c>
      <c r="K52" s="78">
        <v>1</v>
      </c>
      <c r="L52" s="168">
        <v>0</v>
      </c>
      <c r="M52" s="162">
        <f t="shared" si="6"/>
        <v>5</v>
      </c>
      <c r="N52" s="51">
        <v>5</v>
      </c>
      <c r="O52" s="51">
        <v>0</v>
      </c>
      <c r="P52" s="52">
        <v>19</v>
      </c>
      <c r="Q52" s="51">
        <v>19</v>
      </c>
      <c r="R52" s="51">
        <v>0</v>
      </c>
      <c r="S52" s="53">
        <v>321.87</v>
      </c>
      <c r="T52" s="54">
        <v>321.87</v>
      </c>
      <c r="U52" s="54">
        <v>0</v>
      </c>
      <c r="V52" s="53">
        <v>0</v>
      </c>
      <c r="W52" s="54">
        <v>0</v>
      </c>
      <c r="X52" s="54">
        <v>0</v>
      </c>
      <c r="Y52" s="51">
        <v>1611</v>
      </c>
      <c r="Z52" s="51">
        <v>1935</v>
      </c>
      <c r="AA52" s="55"/>
      <c r="AB52" s="64"/>
      <c r="AC52" s="265"/>
      <c r="AD52" s="265"/>
      <c r="AE52" s="266"/>
      <c r="AF52" s="267"/>
      <c r="AG52" s="267"/>
      <c r="AH52" s="267"/>
      <c r="AI52" s="256"/>
      <c r="AJ52" s="256"/>
      <c r="AK52" s="256"/>
      <c r="AL52" s="256"/>
      <c r="AM52" s="256"/>
      <c r="AN52" s="256"/>
      <c r="AO52" s="257"/>
      <c r="AP52" s="257"/>
      <c r="AQ52" s="257"/>
      <c r="AR52" s="257"/>
      <c r="AS52" s="257"/>
      <c r="AT52" s="257"/>
      <c r="AU52" s="255"/>
      <c r="AV52" s="255"/>
      <c r="AW52" s="258"/>
      <c r="AX52" s="4"/>
    </row>
    <row r="53" spans="2:50" ht="12.75" customHeight="1">
      <c r="B53" s="40">
        <v>4</v>
      </c>
      <c r="C53" s="48">
        <f t="shared" si="7"/>
        <v>45</v>
      </c>
      <c r="D53" s="49">
        <v>1028</v>
      </c>
      <c r="E53" s="192" t="s">
        <v>190</v>
      </c>
      <c r="F53" s="192">
        <v>107</v>
      </c>
      <c r="G53" s="50" t="s">
        <v>32</v>
      </c>
      <c r="H53" s="50" t="s">
        <v>29</v>
      </c>
      <c r="I53" s="50" t="s">
        <v>36</v>
      </c>
      <c r="J53" s="155">
        <v>22</v>
      </c>
      <c r="K53" s="78">
        <v>1</v>
      </c>
      <c r="L53" s="168">
        <v>0</v>
      </c>
      <c r="M53" s="162">
        <f t="shared" si="6"/>
        <v>6</v>
      </c>
      <c r="N53" s="51">
        <v>6</v>
      </c>
      <c r="O53" s="51">
        <v>0</v>
      </c>
      <c r="P53" s="52">
        <v>26</v>
      </c>
      <c r="Q53" s="51">
        <v>26</v>
      </c>
      <c r="R53" s="51">
        <v>0</v>
      </c>
      <c r="S53" s="53">
        <v>374.27</v>
      </c>
      <c r="T53" s="54">
        <v>374.27</v>
      </c>
      <c r="U53" s="54">
        <v>0</v>
      </c>
      <c r="V53" s="53">
        <v>0</v>
      </c>
      <c r="W53" s="54">
        <v>0</v>
      </c>
      <c r="X53" s="54">
        <v>0</v>
      </c>
      <c r="Y53" s="51">
        <v>1689</v>
      </c>
      <c r="Z53" s="51">
        <v>1935</v>
      </c>
      <c r="AA53" s="55"/>
      <c r="AB53" s="46"/>
      <c r="AC53" s="265"/>
      <c r="AD53" s="265"/>
      <c r="AE53" s="266"/>
      <c r="AF53" s="267"/>
      <c r="AG53" s="267"/>
      <c r="AH53" s="267"/>
      <c r="AI53" s="256"/>
      <c r="AJ53" s="256"/>
      <c r="AK53" s="256"/>
      <c r="AL53" s="256"/>
      <c r="AM53" s="256"/>
      <c r="AN53" s="256"/>
      <c r="AO53" s="257"/>
      <c r="AP53" s="257"/>
      <c r="AQ53" s="257"/>
      <c r="AR53" s="257"/>
      <c r="AS53" s="257"/>
      <c r="AT53" s="257"/>
      <c r="AU53" s="255"/>
      <c r="AV53" s="255"/>
      <c r="AW53" s="258"/>
      <c r="AX53" s="4"/>
    </row>
    <row r="54" spans="2:50" ht="12.75" customHeight="1">
      <c r="B54" s="40">
        <v>4</v>
      </c>
      <c r="C54" s="48">
        <f t="shared" si="7"/>
        <v>46</v>
      </c>
      <c r="D54" s="49">
        <v>1025</v>
      </c>
      <c r="E54" s="192" t="s">
        <v>190</v>
      </c>
      <c r="F54" s="192">
        <v>24</v>
      </c>
      <c r="G54" s="50" t="s">
        <v>32</v>
      </c>
      <c r="H54" s="50" t="s">
        <v>29</v>
      </c>
      <c r="I54" s="50" t="s">
        <v>36</v>
      </c>
      <c r="J54" s="155" t="s">
        <v>117</v>
      </c>
      <c r="K54" s="78">
        <v>1</v>
      </c>
      <c r="L54" s="168">
        <v>0</v>
      </c>
      <c r="M54" s="162">
        <f t="shared" si="6"/>
        <v>16</v>
      </c>
      <c r="N54" s="51">
        <v>16</v>
      </c>
      <c r="O54" s="51">
        <v>0</v>
      </c>
      <c r="P54" s="52">
        <v>62</v>
      </c>
      <c r="Q54" s="51">
        <v>62</v>
      </c>
      <c r="R54" s="51">
        <v>0</v>
      </c>
      <c r="S54" s="53">
        <v>1042.91</v>
      </c>
      <c r="T54" s="54">
        <v>1042.91</v>
      </c>
      <c r="U54" s="54">
        <v>0</v>
      </c>
      <c r="V54" s="53">
        <v>0</v>
      </c>
      <c r="W54" s="54">
        <v>0</v>
      </c>
      <c r="X54" s="54">
        <v>0</v>
      </c>
      <c r="Y54" s="51">
        <v>4788</v>
      </c>
      <c r="Z54" s="51">
        <v>1935</v>
      </c>
      <c r="AA54" s="55"/>
      <c r="AB54" s="46"/>
      <c r="AC54" s="265"/>
      <c r="AD54" s="265"/>
      <c r="AE54" s="266"/>
      <c r="AF54" s="267"/>
      <c r="AG54" s="267"/>
      <c r="AH54" s="267"/>
      <c r="AI54" s="256"/>
      <c r="AJ54" s="256"/>
      <c r="AK54" s="256"/>
      <c r="AL54" s="256"/>
      <c r="AM54" s="256"/>
      <c r="AN54" s="256"/>
      <c r="AO54" s="257"/>
      <c r="AP54" s="257"/>
      <c r="AQ54" s="257"/>
      <c r="AR54" s="257"/>
      <c r="AS54" s="257"/>
      <c r="AT54" s="257"/>
      <c r="AU54" s="255"/>
      <c r="AV54" s="255"/>
      <c r="AW54" s="258"/>
      <c r="AX54" s="4"/>
    </row>
    <row r="55" spans="2:50" ht="12.75" customHeight="1">
      <c r="B55" s="40">
        <v>4</v>
      </c>
      <c r="C55" s="65">
        <f t="shared" si="7"/>
        <v>47</v>
      </c>
      <c r="D55" s="66">
        <v>1027</v>
      </c>
      <c r="E55" s="193" t="s">
        <v>189</v>
      </c>
      <c r="F55" s="193"/>
      <c r="G55" s="67" t="s">
        <v>32</v>
      </c>
      <c r="H55" s="67" t="s">
        <v>29</v>
      </c>
      <c r="I55" s="67" t="s">
        <v>36</v>
      </c>
      <c r="J55" s="157">
        <v>24</v>
      </c>
      <c r="K55" s="79">
        <v>1</v>
      </c>
      <c r="L55" s="170">
        <v>0</v>
      </c>
      <c r="M55" s="164">
        <f t="shared" si="6"/>
        <v>5</v>
      </c>
      <c r="N55" s="47">
        <v>5</v>
      </c>
      <c r="O55" s="47">
        <v>0</v>
      </c>
      <c r="P55" s="68">
        <v>25</v>
      </c>
      <c r="Q55" s="47">
        <v>25</v>
      </c>
      <c r="R55" s="47">
        <v>0</v>
      </c>
      <c r="S55" s="69">
        <f>SUM(T55:U55)</f>
        <v>388.88</v>
      </c>
      <c r="T55" s="70">
        <v>388.88</v>
      </c>
      <c r="U55" s="70">
        <v>0</v>
      </c>
      <c r="V55" s="69">
        <v>0</v>
      </c>
      <c r="W55" s="70">
        <v>0</v>
      </c>
      <c r="X55" s="70">
        <v>0</v>
      </c>
      <c r="Y55" s="47">
        <v>1689</v>
      </c>
      <c r="Z55" s="47">
        <v>1935</v>
      </c>
      <c r="AA55" s="71"/>
      <c r="AB55" s="46"/>
      <c r="AC55" s="265"/>
      <c r="AD55" s="265"/>
      <c r="AE55" s="266"/>
      <c r="AF55" s="267"/>
      <c r="AG55" s="267"/>
      <c r="AH55" s="267"/>
      <c r="AI55" s="256"/>
      <c r="AJ55" s="256"/>
      <c r="AK55" s="256"/>
      <c r="AL55" s="256"/>
      <c r="AM55" s="256"/>
      <c r="AN55" s="256"/>
      <c r="AO55" s="257"/>
      <c r="AP55" s="257"/>
      <c r="AQ55" s="257"/>
      <c r="AR55" s="257"/>
      <c r="AS55" s="257"/>
      <c r="AT55" s="257"/>
      <c r="AU55" s="255"/>
      <c r="AV55" s="255"/>
      <c r="AW55" s="258"/>
      <c r="AX55" s="4"/>
    </row>
    <row r="56" spans="2:50" ht="12.75" customHeight="1">
      <c r="B56" s="40">
        <v>4</v>
      </c>
      <c r="C56" s="48">
        <f t="shared" si="7"/>
        <v>48</v>
      </c>
      <c r="D56" s="49">
        <v>1026</v>
      </c>
      <c r="E56" s="192" t="s">
        <v>190</v>
      </c>
      <c r="F56" s="192">
        <v>42</v>
      </c>
      <c r="G56" s="50" t="s">
        <v>32</v>
      </c>
      <c r="H56" s="50" t="s">
        <v>29</v>
      </c>
      <c r="I56" s="50" t="s">
        <v>36</v>
      </c>
      <c r="J56" s="155" t="s">
        <v>118</v>
      </c>
      <c r="K56" s="78">
        <v>1</v>
      </c>
      <c r="L56" s="168">
        <v>0</v>
      </c>
      <c r="M56" s="162">
        <f t="shared" si="6"/>
        <v>15</v>
      </c>
      <c r="N56" s="51">
        <v>15</v>
      </c>
      <c r="O56" s="51">
        <v>0</v>
      </c>
      <c r="P56" s="52">
        <f>SUM(Q56:R56)</f>
        <v>73</v>
      </c>
      <c r="Q56" s="51">
        <v>73</v>
      </c>
      <c r="R56" s="51">
        <v>0</v>
      </c>
      <c r="S56" s="53">
        <f>SUM(T56:U56)</f>
        <v>1163.94</v>
      </c>
      <c r="T56" s="54">
        <v>1163.94</v>
      </c>
      <c r="U56" s="54">
        <v>0</v>
      </c>
      <c r="V56" s="53">
        <v>0</v>
      </c>
      <c r="W56" s="54">
        <v>0</v>
      </c>
      <c r="X56" s="54">
        <v>0</v>
      </c>
      <c r="Y56" s="51">
        <v>4935</v>
      </c>
      <c r="Z56" s="51">
        <v>1935</v>
      </c>
      <c r="AA56" s="55"/>
      <c r="AB56" s="46"/>
      <c r="AC56" s="265"/>
      <c r="AD56" s="265"/>
      <c r="AE56" s="266"/>
      <c r="AF56" s="267"/>
      <c r="AG56" s="267"/>
      <c r="AH56" s="267"/>
      <c r="AI56" s="256"/>
      <c r="AJ56" s="256"/>
      <c r="AK56" s="256"/>
      <c r="AL56" s="256"/>
      <c r="AM56" s="256"/>
      <c r="AN56" s="256"/>
      <c r="AO56" s="257"/>
      <c r="AP56" s="257"/>
      <c r="AQ56" s="257"/>
      <c r="AR56" s="257"/>
      <c r="AS56" s="257"/>
      <c r="AT56" s="257"/>
      <c r="AU56" s="255"/>
      <c r="AV56" s="255"/>
      <c r="AW56" s="258"/>
      <c r="AX56" s="4"/>
    </row>
    <row r="57" spans="2:50" ht="12.75" customHeight="1">
      <c r="B57" s="40">
        <v>1</v>
      </c>
      <c r="C57" s="48">
        <f t="shared" si="7"/>
        <v>49</v>
      </c>
      <c r="D57" s="49">
        <v>6037</v>
      </c>
      <c r="E57" s="192" t="s">
        <v>190</v>
      </c>
      <c r="F57" s="192">
        <v>204</v>
      </c>
      <c r="G57" s="50" t="s">
        <v>28</v>
      </c>
      <c r="H57" s="50" t="s">
        <v>29</v>
      </c>
      <c r="I57" s="50" t="s">
        <v>38</v>
      </c>
      <c r="J57" s="155" t="s">
        <v>219</v>
      </c>
      <c r="K57" s="78">
        <v>0</v>
      </c>
      <c r="L57" s="168">
        <v>1</v>
      </c>
      <c r="M57" s="162">
        <f>SUM(N57:O57)</f>
        <v>7</v>
      </c>
      <c r="N57" s="51">
        <v>6</v>
      </c>
      <c r="O57" s="51">
        <v>1</v>
      </c>
      <c r="P57" s="52">
        <f>SUM(Q57:R57)</f>
        <v>24</v>
      </c>
      <c r="Q57" s="51">
        <v>19</v>
      </c>
      <c r="R57" s="51">
        <f>1+4</f>
        <v>5</v>
      </c>
      <c r="S57" s="53">
        <f>T57+U57</f>
        <v>731.04</v>
      </c>
      <c r="T57" s="54">
        <v>343.62</v>
      </c>
      <c r="U57" s="54">
        <f>69.84+317.58</f>
        <v>387.41999999999996</v>
      </c>
      <c r="V57" s="53">
        <v>0</v>
      </c>
      <c r="W57" s="54">
        <v>0</v>
      </c>
      <c r="X57" s="54">
        <v>0</v>
      </c>
      <c r="Y57" s="51">
        <f>1704+2983</f>
        <v>4687</v>
      </c>
      <c r="Z57" s="50" t="s">
        <v>220</v>
      </c>
      <c r="AA57" s="55"/>
      <c r="AB57" s="46"/>
      <c r="AC57" s="265"/>
      <c r="AD57" s="265"/>
      <c r="AE57" s="266"/>
      <c r="AF57" s="267"/>
      <c r="AG57" s="267"/>
      <c r="AH57" s="267"/>
      <c r="AI57" s="256"/>
      <c r="AJ57" s="256"/>
      <c r="AK57" s="256"/>
      <c r="AL57" s="256"/>
      <c r="AM57" s="256"/>
      <c r="AN57" s="256"/>
      <c r="AO57" s="257"/>
      <c r="AP57" s="257"/>
      <c r="AQ57" s="257"/>
      <c r="AR57" s="257"/>
      <c r="AS57" s="257"/>
      <c r="AT57" s="257"/>
      <c r="AU57" s="255"/>
      <c r="AV57" s="255"/>
      <c r="AW57" s="258"/>
      <c r="AX57" s="4"/>
    </row>
    <row r="58" spans="2:50" ht="12.75" customHeight="1">
      <c r="B58" s="40">
        <v>1</v>
      </c>
      <c r="C58" s="65">
        <f t="shared" si="7"/>
        <v>50</v>
      </c>
      <c r="D58" s="9">
        <v>3032</v>
      </c>
      <c r="E58" s="191" t="s">
        <v>189</v>
      </c>
      <c r="F58" s="191"/>
      <c r="G58" s="10" t="s">
        <v>28</v>
      </c>
      <c r="H58" s="10" t="s">
        <v>29</v>
      </c>
      <c r="I58" s="10" t="s">
        <v>39</v>
      </c>
      <c r="J58" s="154">
        <v>8</v>
      </c>
      <c r="K58" s="77">
        <v>1</v>
      </c>
      <c r="L58" s="167">
        <v>0</v>
      </c>
      <c r="M58" s="161">
        <v>4</v>
      </c>
      <c r="N58" s="41">
        <v>4</v>
      </c>
      <c r="O58" s="41">
        <v>0</v>
      </c>
      <c r="P58" s="42">
        <v>10</v>
      </c>
      <c r="Q58" s="41">
        <v>10</v>
      </c>
      <c r="R58" s="41">
        <v>0</v>
      </c>
      <c r="S58" s="43">
        <v>155.18</v>
      </c>
      <c r="T58" s="44">
        <v>155.18</v>
      </c>
      <c r="U58" s="44">
        <v>0</v>
      </c>
      <c r="V58" s="43">
        <v>0</v>
      </c>
      <c r="W58" s="44">
        <v>0</v>
      </c>
      <c r="X58" s="44">
        <v>0</v>
      </c>
      <c r="Y58" s="41">
        <v>820</v>
      </c>
      <c r="Z58" s="41">
        <v>1896</v>
      </c>
      <c r="AA58" s="45"/>
      <c r="AB58" s="46"/>
      <c r="AC58" s="265"/>
      <c r="AD58" s="265"/>
      <c r="AE58" s="266"/>
      <c r="AF58" s="267"/>
      <c r="AG58" s="267"/>
      <c r="AH58" s="267"/>
      <c r="AI58" s="256"/>
      <c r="AJ58" s="256"/>
      <c r="AK58" s="256"/>
      <c r="AL58" s="256"/>
      <c r="AM58" s="256"/>
      <c r="AN58" s="256"/>
      <c r="AO58" s="257"/>
      <c r="AP58" s="257"/>
      <c r="AQ58" s="257"/>
      <c r="AR58" s="257"/>
      <c r="AS58" s="257"/>
      <c r="AT58" s="257"/>
      <c r="AU58" s="255"/>
      <c r="AV58" s="255"/>
      <c r="AW58" s="258"/>
      <c r="AX58" s="4"/>
    </row>
    <row r="59" spans="2:50" ht="12.75" customHeight="1">
      <c r="B59" s="40">
        <v>2</v>
      </c>
      <c r="C59" s="48">
        <f t="shared" si="7"/>
        <v>51</v>
      </c>
      <c r="D59" s="49">
        <v>3030</v>
      </c>
      <c r="E59" s="192" t="s">
        <v>190</v>
      </c>
      <c r="F59" s="192">
        <v>192</v>
      </c>
      <c r="G59" s="50" t="s">
        <v>28</v>
      </c>
      <c r="H59" s="50" t="s">
        <v>29</v>
      </c>
      <c r="I59" s="50" t="s">
        <v>40</v>
      </c>
      <c r="J59" s="155">
        <v>3</v>
      </c>
      <c r="K59" s="78">
        <v>1</v>
      </c>
      <c r="L59" s="168">
        <v>0</v>
      </c>
      <c r="M59" s="162">
        <v>4</v>
      </c>
      <c r="N59" s="51">
        <v>4</v>
      </c>
      <c r="O59" s="51">
        <v>0</v>
      </c>
      <c r="P59" s="52">
        <v>16</v>
      </c>
      <c r="Q59" s="51">
        <v>16</v>
      </c>
      <c r="R59" s="51">
        <v>0</v>
      </c>
      <c r="S59" s="53">
        <v>242.73</v>
      </c>
      <c r="T59" s="54">
        <v>242.73</v>
      </c>
      <c r="U59" s="54">
        <v>0</v>
      </c>
      <c r="V59" s="53">
        <v>0</v>
      </c>
      <c r="W59" s="54">
        <v>0</v>
      </c>
      <c r="X59" s="54">
        <v>0</v>
      </c>
      <c r="Y59" s="51">
        <v>2340</v>
      </c>
      <c r="Z59" s="51">
        <v>1913</v>
      </c>
      <c r="AA59" s="55"/>
      <c r="AB59" s="46"/>
      <c r="AC59" s="265"/>
      <c r="AD59" s="265"/>
      <c r="AE59" s="266"/>
      <c r="AF59" s="267"/>
      <c r="AG59" s="267"/>
      <c r="AH59" s="267"/>
      <c r="AI59" s="256"/>
      <c r="AJ59" s="256"/>
      <c r="AK59" s="256"/>
      <c r="AL59" s="256"/>
      <c r="AM59" s="256"/>
      <c r="AN59" s="256"/>
      <c r="AO59" s="257"/>
      <c r="AP59" s="257"/>
      <c r="AQ59" s="257"/>
      <c r="AR59" s="257"/>
      <c r="AS59" s="257"/>
      <c r="AT59" s="257"/>
      <c r="AU59" s="255"/>
      <c r="AV59" s="255"/>
      <c r="AW59" s="258"/>
      <c r="AX59" s="4"/>
    </row>
    <row r="60" spans="2:50" ht="12.75" customHeight="1">
      <c r="B60" s="40">
        <v>2</v>
      </c>
      <c r="C60" s="8">
        <f t="shared" si="7"/>
        <v>52</v>
      </c>
      <c r="D60" s="9">
        <v>3031</v>
      </c>
      <c r="E60" s="191" t="s">
        <v>189</v>
      </c>
      <c r="F60" s="191"/>
      <c r="G60" s="10" t="s">
        <v>28</v>
      </c>
      <c r="H60" s="10" t="s">
        <v>29</v>
      </c>
      <c r="I60" s="10" t="s">
        <v>40</v>
      </c>
      <c r="J60" s="154">
        <v>27</v>
      </c>
      <c r="K60" s="77">
        <v>1</v>
      </c>
      <c r="L60" s="167">
        <v>0</v>
      </c>
      <c r="M60" s="161">
        <v>4</v>
      </c>
      <c r="N60" s="41">
        <v>4</v>
      </c>
      <c r="O60" s="41">
        <v>0</v>
      </c>
      <c r="P60" s="42">
        <v>10</v>
      </c>
      <c r="Q60" s="41">
        <v>10</v>
      </c>
      <c r="R60" s="41">
        <v>0</v>
      </c>
      <c r="S60" s="43">
        <v>166.74</v>
      </c>
      <c r="T60" s="44">
        <v>166.74</v>
      </c>
      <c r="U60" s="44">
        <v>0</v>
      </c>
      <c r="V60" s="43">
        <v>0</v>
      </c>
      <c r="W60" s="44">
        <v>0</v>
      </c>
      <c r="X60" s="44">
        <v>0</v>
      </c>
      <c r="Y60" s="41">
        <v>593</v>
      </c>
      <c r="Z60" s="41">
        <v>1911</v>
      </c>
      <c r="AA60" s="72"/>
      <c r="AB60" s="46"/>
      <c r="AC60" s="265"/>
      <c r="AD60" s="265"/>
      <c r="AE60" s="266"/>
      <c r="AF60" s="267"/>
      <c r="AG60" s="267"/>
      <c r="AH60" s="267"/>
      <c r="AI60" s="256"/>
      <c r="AJ60" s="256"/>
      <c r="AK60" s="256"/>
      <c r="AL60" s="256"/>
      <c r="AM60" s="256"/>
      <c r="AN60" s="256"/>
      <c r="AO60" s="257"/>
      <c r="AP60" s="257"/>
      <c r="AQ60" s="257"/>
      <c r="AR60" s="257"/>
      <c r="AS60" s="257"/>
      <c r="AT60" s="257"/>
      <c r="AU60" s="255"/>
      <c r="AV60" s="255"/>
      <c r="AW60" s="258"/>
      <c r="AX60" s="4"/>
    </row>
    <row r="61" spans="2:50" ht="12.75" customHeight="1">
      <c r="B61" s="40">
        <v>2</v>
      </c>
      <c r="C61" s="8">
        <f t="shared" si="7"/>
        <v>53</v>
      </c>
      <c r="D61" s="9">
        <v>3027</v>
      </c>
      <c r="E61" s="191" t="s">
        <v>189</v>
      </c>
      <c r="F61" s="191"/>
      <c r="G61" s="10" t="s">
        <v>41</v>
      </c>
      <c r="H61" s="10" t="s">
        <v>29</v>
      </c>
      <c r="I61" s="10" t="s">
        <v>42</v>
      </c>
      <c r="J61" s="154">
        <v>3</v>
      </c>
      <c r="K61" s="77">
        <v>1</v>
      </c>
      <c r="L61" s="167">
        <v>0</v>
      </c>
      <c r="M61" s="161">
        <v>4</v>
      </c>
      <c r="N61" s="41">
        <v>4</v>
      </c>
      <c r="O61" s="41">
        <v>0</v>
      </c>
      <c r="P61" s="42">
        <f>SUM(Q61:R61)</f>
        <v>12</v>
      </c>
      <c r="Q61" s="41">
        <v>12</v>
      </c>
      <c r="R61" s="41">
        <v>0</v>
      </c>
      <c r="S61" s="43">
        <v>204.87</v>
      </c>
      <c r="T61" s="44">
        <v>204.87</v>
      </c>
      <c r="U61" s="44">
        <v>0</v>
      </c>
      <c r="V61" s="43">
        <v>0</v>
      </c>
      <c r="W61" s="44">
        <v>0</v>
      </c>
      <c r="X61" s="44">
        <v>0</v>
      </c>
      <c r="Y61" s="41">
        <v>863</v>
      </c>
      <c r="Z61" s="41">
        <v>1910</v>
      </c>
      <c r="AA61" s="72" t="s">
        <v>159</v>
      </c>
      <c r="AB61" s="46"/>
      <c r="AC61" s="265"/>
      <c r="AD61" s="265"/>
      <c r="AE61" s="266"/>
      <c r="AF61" s="267"/>
      <c r="AG61" s="267"/>
      <c r="AH61" s="267"/>
      <c r="AI61" s="256"/>
      <c r="AJ61" s="256"/>
      <c r="AK61" s="256"/>
      <c r="AL61" s="256"/>
      <c r="AM61" s="256"/>
      <c r="AN61" s="256"/>
      <c r="AO61" s="257"/>
      <c r="AP61" s="257"/>
      <c r="AQ61" s="257"/>
      <c r="AR61" s="257"/>
      <c r="AS61" s="257"/>
      <c r="AT61" s="257"/>
      <c r="AU61" s="255"/>
      <c r="AV61" s="255"/>
      <c r="AW61" s="258"/>
      <c r="AX61" s="4"/>
    </row>
    <row r="62" spans="2:50" ht="12.75" customHeight="1">
      <c r="B62" s="40">
        <v>2</v>
      </c>
      <c r="C62" s="8">
        <f t="shared" si="7"/>
        <v>54</v>
      </c>
      <c r="D62" s="9">
        <v>3026</v>
      </c>
      <c r="E62" s="191" t="s">
        <v>189</v>
      </c>
      <c r="F62" s="191"/>
      <c r="G62" s="10" t="s">
        <v>28</v>
      </c>
      <c r="H62" s="10" t="s">
        <v>29</v>
      </c>
      <c r="I62" s="10" t="s">
        <v>42</v>
      </c>
      <c r="J62" s="154">
        <v>10</v>
      </c>
      <c r="K62" s="77">
        <v>1</v>
      </c>
      <c r="L62" s="167">
        <v>0</v>
      </c>
      <c r="M62" s="161">
        <v>2</v>
      </c>
      <c r="N62" s="41">
        <v>2</v>
      </c>
      <c r="O62" s="41">
        <v>0</v>
      </c>
      <c r="P62" s="42">
        <v>8</v>
      </c>
      <c r="Q62" s="41">
        <v>8</v>
      </c>
      <c r="R62" s="41">
        <v>0</v>
      </c>
      <c r="S62" s="43">
        <v>116.69</v>
      </c>
      <c r="T62" s="44">
        <v>116.69</v>
      </c>
      <c r="U62" s="44">
        <v>0</v>
      </c>
      <c r="V62" s="43">
        <v>0</v>
      </c>
      <c r="W62" s="44">
        <v>0</v>
      </c>
      <c r="X62" s="44">
        <v>0</v>
      </c>
      <c r="Y62" s="41">
        <v>581</v>
      </c>
      <c r="Z62" s="41">
        <v>1910</v>
      </c>
      <c r="AA62" s="45"/>
      <c r="AB62" s="46"/>
      <c r="AC62" s="265"/>
      <c r="AD62" s="265"/>
      <c r="AE62" s="266"/>
      <c r="AF62" s="267"/>
      <c r="AG62" s="267"/>
      <c r="AH62" s="267"/>
      <c r="AI62" s="256"/>
      <c r="AJ62" s="256"/>
      <c r="AK62" s="256"/>
      <c r="AL62" s="256"/>
      <c r="AM62" s="256"/>
      <c r="AN62" s="256"/>
      <c r="AO62" s="257"/>
      <c r="AP62" s="257"/>
      <c r="AQ62" s="257"/>
      <c r="AR62" s="257"/>
      <c r="AS62" s="257"/>
      <c r="AT62" s="257"/>
      <c r="AU62" s="255"/>
      <c r="AV62" s="255"/>
      <c r="AW62" s="258"/>
      <c r="AX62" s="4"/>
    </row>
    <row r="63" spans="2:50" ht="12.75" customHeight="1">
      <c r="B63" s="40">
        <v>2</v>
      </c>
      <c r="C63" s="48">
        <f t="shared" si="7"/>
        <v>55</v>
      </c>
      <c r="D63" s="49">
        <v>3029</v>
      </c>
      <c r="E63" s="192" t="s">
        <v>190</v>
      </c>
      <c r="F63" s="192">
        <v>206</v>
      </c>
      <c r="G63" s="50" t="s">
        <v>28</v>
      </c>
      <c r="H63" s="50" t="s">
        <v>29</v>
      </c>
      <c r="I63" s="50" t="s">
        <v>42</v>
      </c>
      <c r="J63" s="155">
        <v>11</v>
      </c>
      <c r="K63" s="78">
        <v>1</v>
      </c>
      <c r="L63" s="168">
        <v>0</v>
      </c>
      <c r="M63" s="162">
        <v>2</v>
      </c>
      <c r="N63" s="51">
        <v>2</v>
      </c>
      <c r="O63" s="51">
        <v>0</v>
      </c>
      <c r="P63" s="52">
        <v>6</v>
      </c>
      <c r="Q63" s="51">
        <v>6</v>
      </c>
      <c r="R63" s="51">
        <v>0</v>
      </c>
      <c r="S63" s="53">
        <f>SUM(T63:U63)</f>
        <v>98.4</v>
      </c>
      <c r="T63" s="54">
        <v>98.4</v>
      </c>
      <c r="U63" s="54">
        <v>0</v>
      </c>
      <c r="V63" s="53">
        <v>0</v>
      </c>
      <c r="W63" s="54">
        <v>0</v>
      </c>
      <c r="X63" s="54">
        <v>0</v>
      </c>
      <c r="Y63" s="51">
        <v>581</v>
      </c>
      <c r="Z63" s="51">
        <v>1910</v>
      </c>
      <c r="AA63" s="55"/>
      <c r="AB63" s="46"/>
      <c r="AC63" s="265"/>
      <c r="AD63" s="265"/>
      <c r="AE63" s="266"/>
      <c r="AF63" s="267"/>
      <c r="AG63" s="267"/>
      <c r="AH63" s="267"/>
      <c r="AI63" s="256"/>
      <c r="AJ63" s="256"/>
      <c r="AK63" s="256"/>
      <c r="AL63" s="256"/>
      <c r="AM63" s="256"/>
      <c r="AN63" s="256"/>
      <c r="AO63" s="257"/>
      <c r="AP63" s="257"/>
      <c r="AQ63" s="257"/>
      <c r="AR63" s="257"/>
      <c r="AS63" s="257"/>
      <c r="AT63" s="257"/>
      <c r="AU63" s="255"/>
      <c r="AV63" s="255"/>
      <c r="AW63" s="258"/>
      <c r="AX63" s="4"/>
    </row>
    <row r="64" spans="2:50" ht="12.75" customHeight="1">
      <c r="B64" s="40">
        <v>2</v>
      </c>
      <c r="C64" s="48">
        <f t="shared" si="7"/>
        <v>56</v>
      </c>
      <c r="D64" s="49">
        <v>3028</v>
      </c>
      <c r="E64" s="192" t="s">
        <v>190</v>
      </c>
      <c r="F64" s="192">
        <v>171</v>
      </c>
      <c r="G64" s="50" t="s">
        <v>28</v>
      </c>
      <c r="H64" s="50" t="s">
        <v>29</v>
      </c>
      <c r="I64" s="50" t="s">
        <v>42</v>
      </c>
      <c r="J64" s="155">
        <v>14</v>
      </c>
      <c r="K64" s="78">
        <v>1</v>
      </c>
      <c r="L64" s="168">
        <v>0</v>
      </c>
      <c r="M64" s="162">
        <v>3</v>
      </c>
      <c r="N64" s="51">
        <v>3</v>
      </c>
      <c r="O64" s="51">
        <v>0</v>
      </c>
      <c r="P64" s="52">
        <f>SUM(Q64:R64)</f>
        <v>10</v>
      </c>
      <c r="Q64" s="51">
        <v>10</v>
      </c>
      <c r="R64" s="51">
        <v>0</v>
      </c>
      <c r="S64" s="53">
        <v>172.05</v>
      </c>
      <c r="T64" s="54">
        <v>172.05</v>
      </c>
      <c r="U64" s="54">
        <v>0</v>
      </c>
      <c r="V64" s="53">
        <v>0</v>
      </c>
      <c r="W64" s="54">
        <v>0</v>
      </c>
      <c r="X64" s="54">
        <v>0</v>
      </c>
      <c r="Y64" s="51">
        <v>1018</v>
      </c>
      <c r="Z64" s="51">
        <v>1912</v>
      </c>
      <c r="AA64" s="55"/>
      <c r="AB64" s="46"/>
      <c r="AC64" s="265"/>
      <c r="AD64" s="265"/>
      <c r="AE64" s="266"/>
      <c r="AF64" s="267"/>
      <c r="AG64" s="267"/>
      <c r="AH64" s="267"/>
      <c r="AI64" s="256"/>
      <c r="AJ64" s="256"/>
      <c r="AK64" s="256"/>
      <c r="AL64" s="256"/>
      <c r="AM64" s="256"/>
      <c r="AN64" s="256"/>
      <c r="AO64" s="257"/>
      <c r="AP64" s="257"/>
      <c r="AQ64" s="257"/>
      <c r="AR64" s="257"/>
      <c r="AS64" s="257"/>
      <c r="AT64" s="257"/>
      <c r="AU64" s="255"/>
      <c r="AV64" s="255"/>
      <c r="AW64" s="258"/>
      <c r="AX64" s="4"/>
    </row>
    <row r="65" spans="2:50" ht="12.75" customHeight="1">
      <c r="B65" s="40">
        <v>2</v>
      </c>
      <c r="C65" s="48">
        <f t="shared" si="7"/>
        <v>57</v>
      </c>
      <c r="D65" s="49">
        <v>3033</v>
      </c>
      <c r="E65" s="192" t="s">
        <v>190</v>
      </c>
      <c r="F65" s="192">
        <v>194</v>
      </c>
      <c r="G65" s="50" t="s">
        <v>32</v>
      </c>
      <c r="H65" s="50" t="s">
        <v>29</v>
      </c>
      <c r="I65" s="50" t="s">
        <v>224</v>
      </c>
      <c r="J65" s="155">
        <v>12</v>
      </c>
      <c r="K65" s="78">
        <v>1</v>
      </c>
      <c r="L65" s="168">
        <v>0</v>
      </c>
      <c r="M65" s="162">
        <v>4</v>
      </c>
      <c r="N65" s="51">
        <v>4</v>
      </c>
      <c r="O65" s="51">
        <v>0</v>
      </c>
      <c r="P65" s="52">
        <v>10</v>
      </c>
      <c r="Q65" s="51">
        <v>10</v>
      </c>
      <c r="R65" s="51">
        <v>0</v>
      </c>
      <c r="S65" s="53">
        <v>160.3</v>
      </c>
      <c r="T65" s="54">
        <v>160.3</v>
      </c>
      <c r="U65" s="54">
        <v>0</v>
      </c>
      <c r="V65" s="53">
        <v>0</v>
      </c>
      <c r="W65" s="54">
        <v>0</v>
      </c>
      <c r="X65" s="54">
        <v>0</v>
      </c>
      <c r="Y65" s="51">
        <v>1323</v>
      </c>
      <c r="Z65" s="51">
        <v>1920</v>
      </c>
      <c r="AA65" s="55"/>
      <c r="AB65" s="46"/>
      <c r="AC65" s="265"/>
      <c r="AD65" s="265"/>
      <c r="AE65" s="266"/>
      <c r="AF65" s="267"/>
      <c r="AG65" s="267"/>
      <c r="AH65" s="267"/>
      <c r="AI65" s="256"/>
      <c r="AJ65" s="256"/>
      <c r="AK65" s="256"/>
      <c r="AL65" s="256"/>
      <c r="AM65" s="256"/>
      <c r="AN65" s="256"/>
      <c r="AO65" s="257"/>
      <c r="AP65" s="257"/>
      <c r="AQ65" s="257"/>
      <c r="AR65" s="257"/>
      <c r="AS65" s="257"/>
      <c r="AT65" s="257"/>
      <c r="AU65" s="255"/>
      <c r="AV65" s="255"/>
      <c r="AW65" s="258"/>
      <c r="AX65" s="4"/>
    </row>
    <row r="66" spans="2:50" ht="12.75" customHeight="1">
      <c r="B66" s="40">
        <v>2</v>
      </c>
      <c r="C66" s="8">
        <f t="shared" si="7"/>
        <v>58</v>
      </c>
      <c r="D66" s="9">
        <v>3046</v>
      </c>
      <c r="E66" s="191" t="s">
        <v>189</v>
      </c>
      <c r="F66" s="191"/>
      <c r="G66" s="10" t="s">
        <v>28</v>
      </c>
      <c r="H66" s="10" t="s">
        <v>29</v>
      </c>
      <c r="I66" s="10" t="s">
        <v>44</v>
      </c>
      <c r="J66" s="154">
        <v>1</v>
      </c>
      <c r="K66" s="77">
        <v>1</v>
      </c>
      <c r="L66" s="167">
        <v>0</v>
      </c>
      <c r="M66" s="161">
        <v>4</v>
      </c>
      <c r="N66" s="41">
        <v>4</v>
      </c>
      <c r="O66" s="41">
        <v>0</v>
      </c>
      <c r="P66" s="42">
        <v>12</v>
      </c>
      <c r="Q66" s="41">
        <v>12</v>
      </c>
      <c r="R66" s="41">
        <v>0</v>
      </c>
      <c r="S66" s="43">
        <v>139.81</v>
      </c>
      <c r="T66" s="44">
        <v>139.81</v>
      </c>
      <c r="U66" s="44">
        <v>0</v>
      </c>
      <c r="V66" s="43">
        <v>0</v>
      </c>
      <c r="W66" s="44">
        <v>0</v>
      </c>
      <c r="X66" s="44">
        <v>0</v>
      </c>
      <c r="Y66" s="41">
        <v>557</v>
      </c>
      <c r="Z66" s="41">
        <v>1920</v>
      </c>
      <c r="AA66" s="45"/>
      <c r="AB66" s="46"/>
      <c r="AC66" s="265"/>
      <c r="AD66" s="265"/>
      <c r="AE66" s="266"/>
      <c r="AF66" s="267"/>
      <c r="AG66" s="267"/>
      <c r="AH66" s="267"/>
      <c r="AI66" s="256"/>
      <c r="AJ66" s="256"/>
      <c r="AK66" s="256"/>
      <c r="AL66" s="256"/>
      <c r="AM66" s="256"/>
      <c r="AN66" s="256"/>
      <c r="AO66" s="257"/>
      <c r="AP66" s="257"/>
      <c r="AQ66" s="257"/>
      <c r="AR66" s="257"/>
      <c r="AS66" s="257"/>
      <c r="AT66" s="257"/>
      <c r="AU66" s="255"/>
      <c r="AV66" s="255"/>
      <c r="AW66" s="258"/>
      <c r="AX66" s="4"/>
    </row>
    <row r="67" spans="2:50" ht="12.75" customHeight="1">
      <c r="B67" s="40">
        <v>2</v>
      </c>
      <c r="C67" s="8">
        <f t="shared" si="7"/>
        <v>59</v>
      </c>
      <c r="D67" s="9">
        <v>3047</v>
      </c>
      <c r="E67" s="191" t="s">
        <v>189</v>
      </c>
      <c r="F67" s="191"/>
      <c r="G67" s="10" t="s">
        <v>28</v>
      </c>
      <c r="H67" s="10" t="s">
        <v>29</v>
      </c>
      <c r="I67" s="10" t="s">
        <v>44</v>
      </c>
      <c r="J67" s="154">
        <v>6</v>
      </c>
      <c r="K67" s="77">
        <v>1</v>
      </c>
      <c r="L67" s="167">
        <v>0</v>
      </c>
      <c r="M67" s="161">
        <v>2</v>
      </c>
      <c r="N67" s="41">
        <v>2</v>
      </c>
      <c r="O67" s="41">
        <v>0</v>
      </c>
      <c r="P67" s="42">
        <v>6</v>
      </c>
      <c r="Q67" s="41">
        <v>6</v>
      </c>
      <c r="R67" s="41">
        <v>0</v>
      </c>
      <c r="S67" s="43">
        <v>124.5</v>
      </c>
      <c r="T67" s="44">
        <v>124.5</v>
      </c>
      <c r="U67" s="44">
        <v>0</v>
      </c>
      <c r="V67" s="43">
        <v>0</v>
      </c>
      <c r="W67" s="44">
        <v>0</v>
      </c>
      <c r="X67" s="44">
        <v>0</v>
      </c>
      <c r="Y67" s="41">
        <v>423</v>
      </c>
      <c r="Z67" s="41">
        <v>1920</v>
      </c>
      <c r="AA67" s="45"/>
      <c r="AB67" s="46"/>
      <c r="AC67" s="265"/>
      <c r="AD67" s="265"/>
      <c r="AE67" s="266"/>
      <c r="AF67" s="267"/>
      <c r="AG67" s="267"/>
      <c r="AH67" s="267"/>
      <c r="AI67" s="256"/>
      <c r="AJ67" s="256"/>
      <c r="AK67" s="256"/>
      <c r="AL67" s="256"/>
      <c r="AM67" s="256"/>
      <c r="AN67" s="256"/>
      <c r="AO67" s="257"/>
      <c r="AP67" s="257"/>
      <c r="AQ67" s="257"/>
      <c r="AR67" s="257"/>
      <c r="AS67" s="257"/>
      <c r="AT67" s="257"/>
      <c r="AU67" s="255"/>
      <c r="AV67" s="255"/>
      <c r="AW67" s="258"/>
      <c r="AX67" s="4"/>
    </row>
    <row r="68" spans="2:50" ht="12.75" customHeight="1">
      <c r="B68" s="40">
        <v>2</v>
      </c>
      <c r="C68" s="48">
        <f t="shared" si="7"/>
        <v>60</v>
      </c>
      <c r="D68" s="49">
        <v>3034</v>
      </c>
      <c r="E68" s="192" t="s">
        <v>190</v>
      </c>
      <c r="F68" s="192">
        <v>185</v>
      </c>
      <c r="G68" s="50" t="s">
        <v>28</v>
      </c>
      <c r="H68" s="50" t="s">
        <v>29</v>
      </c>
      <c r="I68" s="50" t="s">
        <v>45</v>
      </c>
      <c r="J68" s="155">
        <v>2</v>
      </c>
      <c r="K68" s="78">
        <v>1</v>
      </c>
      <c r="L68" s="168">
        <v>0</v>
      </c>
      <c r="M68" s="162">
        <v>6</v>
      </c>
      <c r="N68" s="51">
        <v>4</v>
      </c>
      <c r="O68" s="51">
        <v>2</v>
      </c>
      <c r="P68" s="52">
        <v>21</v>
      </c>
      <c r="Q68" s="51">
        <v>14</v>
      </c>
      <c r="R68" s="51">
        <v>7</v>
      </c>
      <c r="S68" s="53">
        <f>SUM(T68:U68)</f>
        <v>336.68</v>
      </c>
      <c r="T68" s="54">
        <v>231.11</v>
      </c>
      <c r="U68" s="54">
        <v>105.57</v>
      </c>
      <c r="V68" s="53">
        <v>0</v>
      </c>
      <c r="W68" s="54">
        <v>0</v>
      </c>
      <c r="X68" s="54">
        <v>0</v>
      </c>
      <c r="Y68" s="51">
        <v>818</v>
      </c>
      <c r="Z68" s="51">
        <v>1912</v>
      </c>
      <c r="AA68" s="55"/>
      <c r="AB68" s="46"/>
      <c r="AC68" s="265"/>
      <c r="AD68" s="265"/>
      <c r="AE68" s="266"/>
      <c r="AF68" s="267"/>
      <c r="AG68" s="267"/>
      <c r="AH68" s="267"/>
      <c r="AI68" s="256"/>
      <c r="AJ68" s="256"/>
      <c r="AK68" s="256"/>
      <c r="AL68" s="256"/>
      <c r="AM68" s="256"/>
      <c r="AN68" s="256"/>
      <c r="AO68" s="257"/>
      <c r="AP68" s="257"/>
      <c r="AQ68" s="257"/>
      <c r="AR68" s="257"/>
      <c r="AS68" s="257"/>
      <c r="AT68" s="257"/>
      <c r="AU68" s="255"/>
      <c r="AV68" s="255"/>
      <c r="AW68" s="258"/>
      <c r="AX68" s="4"/>
    </row>
    <row r="69" spans="2:50" ht="12.75" customHeight="1">
      <c r="B69" s="40">
        <v>2</v>
      </c>
      <c r="C69" s="8">
        <f t="shared" si="7"/>
        <v>61</v>
      </c>
      <c r="D69" s="9">
        <v>3035</v>
      </c>
      <c r="E69" s="191" t="s">
        <v>189</v>
      </c>
      <c r="F69" s="191"/>
      <c r="G69" s="10" t="s">
        <v>28</v>
      </c>
      <c r="H69" s="10" t="s">
        <v>29</v>
      </c>
      <c r="I69" s="10" t="s">
        <v>45</v>
      </c>
      <c r="J69" s="154">
        <v>4</v>
      </c>
      <c r="K69" s="77">
        <v>1</v>
      </c>
      <c r="L69" s="167">
        <v>0</v>
      </c>
      <c r="M69" s="161">
        <v>3</v>
      </c>
      <c r="N69" s="41">
        <v>3</v>
      </c>
      <c r="O69" s="41">
        <v>0</v>
      </c>
      <c r="P69" s="42">
        <v>10</v>
      </c>
      <c r="Q69" s="41">
        <v>10</v>
      </c>
      <c r="R69" s="41">
        <v>0</v>
      </c>
      <c r="S69" s="43">
        <v>128.15</v>
      </c>
      <c r="T69" s="44">
        <v>128.15</v>
      </c>
      <c r="U69" s="44">
        <v>0</v>
      </c>
      <c r="V69" s="43">
        <v>0</v>
      </c>
      <c r="W69" s="44">
        <v>0</v>
      </c>
      <c r="X69" s="44">
        <v>0</v>
      </c>
      <c r="Y69" s="41">
        <v>803</v>
      </c>
      <c r="Z69" s="41">
        <v>1922</v>
      </c>
      <c r="AA69" s="45"/>
      <c r="AB69" s="46"/>
      <c r="AC69" s="265"/>
      <c r="AD69" s="265"/>
      <c r="AE69" s="266"/>
      <c r="AF69" s="267"/>
      <c r="AG69" s="267"/>
      <c r="AH69" s="267"/>
      <c r="AI69" s="256"/>
      <c r="AJ69" s="256"/>
      <c r="AK69" s="256"/>
      <c r="AL69" s="256"/>
      <c r="AM69" s="256"/>
      <c r="AN69" s="256"/>
      <c r="AO69" s="257"/>
      <c r="AP69" s="257"/>
      <c r="AQ69" s="257"/>
      <c r="AR69" s="257"/>
      <c r="AS69" s="257"/>
      <c r="AT69" s="257"/>
      <c r="AU69" s="255"/>
      <c r="AV69" s="255"/>
      <c r="AW69" s="258"/>
      <c r="AX69" s="4"/>
    </row>
    <row r="70" spans="2:50" ht="12.75" customHeight="1">
      <c r="B70" s="40">
        <v>2</v>
      </c>
      <c r="C70" s="8">
        <f t="shared" si="7"/>
        <v>62</v>
      </c>
      <c r="D70" s="9">
        <v>3045</v>
      </c>
      <c r="E70" s="191" t="s">
        <v>189</v>
      </c>
      <c r="F70" s="191"/>
      <c r="G70" s="10" t="s">
        <v>28</v>
      </c>
      <c r="H70" s="10" t="s">
        <v>29</v>
      </c>
      <c r="I70" s="10" t="s">
        <v>45</v>
      </c>
      <c r="J70" s="154">
        <v>5</v>
      </c>
      <c r="K70" s="77">
        <v>1</v>
      </c>
      <c r="L70" s="167">
        <v>0</v>
      </c>
      <c r="M70" s="161">
        <v>2</v>
      </c>
      <c r="N70" s="41">
        <v>1</v>
      </c>
      <c r="O70" s="41">
        <v>1</v>
      </c>
      <c r="P70" s="42">
        <v>9</v>
      </c>
      <c r="Q70" s="41">
        <v>4</v>
      </c>
      <c r="R70" s="41">
        <v>5</v>
      </c>
      <c r="S70" s="43">
        <f>SUM(T70:U70)</f>
        <v>106.69999999999999</v>
      </c>
      <c r="T70" s="44">
        <v>54.87</v>
      </c>
      <c r="U70" s="44">
        <v>51.83</v>
      </c>
      <c r="V70" s="43">
        <v>0</v>
      </c>
      <c r="W70" s="44">
        <v>0</v>
      </c>
      <c r="X70" s="44">
        <v>0</v>
      </c>
      <c r="Y70" s="41">
        <v>918</v>
      </c>
      <c r="Z70" s="41">
        <v>1912</v>
      </c>
      <c r="AA70" s="45"/>
      <c r="AB70" s="46"/>
      <c r="AC70" s="265"/>
      <c r="AD70" s="265"/>
      <c r="AE70" s="266"/>
      <c r="AF70" s="267"/>
      <c r="AG70" s="267"/>
      <c r="AH70" s="267"/>
      <c r="AI70" s="256"/>
      <c r="AJ70" s="256"/>
      <c r="AK70" s="256"/>
      <c r="AL70" s="256"/>
      <c r="AM70" s="256"/>
      <c r="AN70" s="256"/>
      <c r="AO70" s="257"/>
      <c r="AP70" s="257"/>
      <c r="AQ70" s="257"/>
      <c r="AR70" s="257"/>
      <c r="AS70" s="257"/>
      <c r="AT70" s="257"/>
      <c r="AU70" s="255"/>
      <c r="AV70" s="255"/>
      <c r="AW70" s="258"/>
      <c r="AX70" s="4"/>
    </row>
    <row r="71" spans="2:50" ht="12.75" customHeight="1">
      <c r="B71" s="40">
        <v>2</v>
      </c>
      <c r="C71" s="8">
        <f t="shared" si="7"/>
        <v>63</v>
      </c>
      <c r="D71" s="9">
        <v>3037</v>
      </c>
      <c r="E71" s="191" t="s">
        <v>189</v>
      </c>
      <c r="F71" s="191"/>
      <c r="G71" s="10" t="s">
        <v>28</v>
      </c>
      <c r="H71" s="10" t="s">
        <v>29</v>
      </c>
      <c r="I71" s="10" t="s">
        <v>45</v>
      </c>
      <c r="J71" s="154">
        <v>7</v>
      </c>
      <c r="K71" s="77">
        <v>1</v>
      </c>
      <c r="L71" s="167">
        <v>0</v>
      </c>
      <c r="M71" s="161">
        <v>5</v>
      </c>
      <c r="N71" s="41">
        <v>3</v>
      </c>
      <c r="O71" s="41">
        <v>2</v>
      </c>
      <c r="P71" s="42">
        <v>15</v>
      </c>
      <c r="Q71" s="41">
        <v>10</v>
      </c>
      <c r="R71" s="41">
        <v>5</v>
      </c>
      <c r="S71" s="43">
        <v>303.04</v>
      </c>
      <c r="T71" s="44">
        <v>189.23</v>
      </c>
      <c r="U71" s="44">
        <v>113.81</v>
      </c>
      <c r="V71" s="43">
        <v>0</v>
      </c>
      <c r="W71" s="44">
        <v>0</v>
      </c>
      <c r="X71" s="44">
        <v>0</v>
      </c>
      <c r="Y71" s="41">
        <v>1171</v>
      </c>
      <c r="Z71" s="41">
        <v>1912</v>
      </c>
      <c r="AA71" s="45"/>
      <c r="AB71" s="46"/>
      <c r="AC71" s="265"/>
      <c r="AD71" s="265"/>
      <c r="AE71" s="266"/>
      <c r="AF71" s="267"/>
      <c r="AG71" s="267"/>
      <c r="AH71" s="267"/>
      <c r="AI71" s="256"/>
      <c r="AJ71" s="256"/>
      <c r="AK71" s="256"/>
      <c r="AL71" s="256"/>
      <c r="AM71" s="256"/>
      <c r="AN71" s="256"/>
      <c r="AO71" s="257"/>
      <c r="AP71" s="257"/>
      <c r="AQ71" s="257"/>
      <c r="AR71" s="257"/>
      <c r="AS71" s="257"/>
      <c r="AT71" s="257"/>
      <c r="AU71" s="255"/>
      <c r="AV71" s="255"/>
      <c r="AW71" s="258"/>
      <c r="AX71" s="4"/>
    </row>
    <row r="72" spans="2:50" ht="12.75" customHeight="1">
      <c r="B72" s="40">
        <v>2</v>
      </c>
      <c r="C72" s="48">
        <f t="shared" si="7"/>
        <v>64</v>
      </c>
      <c r="D72" s="49">
        <v>3036</v>
      </c>
      <c r="E72" s="192" t="s">
        <v>190</v>
      </c>
      <c r="F72" s="192">
        <v>174</v>
      </c>
      <c r="G72" s="50" t="s">
        <v>28</v>
      </c>
      <c r="H72" s="50" t="s">
        <v>29</v>
      </c>
      <c r="I72" s="50" t="s">
        <v>45</v>
      </c>
      <c r="J72" s="155">
        <v>8</v>
      </c>
      <c r="K72" s="78">
        <v>1</v>
      </c>
      <c r="L72" s="168">
        <v>0</v>
      </c>
      <c r="M72" s="162">
        <v>3</v>
      </c>
      <c r="N72" s="51">
        <v>2</v>
      </c>
      <c r="O72" s="51">
        <v>1</v>
      </c>
      <c r="P72" s="52">
        <v>14</v>
      </c>
      <c r="Q72" s="51">
        <v>7</v>
      </c>
      <c r="R72" s="51">
        <v>7</v>
      </c>
      <c r="S72" s="53">
        <v>212.41</v>
      </c>
      <c r="T72" s="54">
        <v>106.91</v>
      </c>
      <c r="U72" s="54">
        <v>105.5</v>
      </c>
      <c r="V72" s="53">
        <v>0</v>
      </c>
      <c r="W72" s="54">
        <v>0</v>
      </c>
      <c r="X72" s="54">
        <v>0</v>
      </c>
      <c r="Y72" s="51">
        <v>884</v>
      </c>
      <c r="Z72" s="51">
        <v>1913</v>
      </c>
      <c r="AA72" s="55"/>
      <c r="AB72" s="46"/>
      <c r="AC72" s="265"/>
      <c r="AD72" s="265"/>
      <c r="AE72" s="266"/>
      <c r="AF72" s="267"/>
      <c r="AG72" s="267"/>
      <c r="AH72" s="267"/>
      <c r="AI72" s="256"/>
      <c r="AJ72" s="256"/>
      <c r="AK72" s="256"/>
      <c r="AL72" s="256"/>
      <c r="AM72" s="256"/>
      <c r="AN72" s="256"/>
      <c r="AO72" s="257"/>
      <c r="AP72" s="257"/>
      <c r="AQ72" s="257"/>
      <c r="AR72" s="257"/>
      <c r="AS72" s="257"/>
      <c r="AT72" s="257"/>
      <c r="AU72" s="255"/>
      <c r="AV72" s="255"/>
      <c r="AW72" s="258"/>
      <c r="AX72" s="4"/>
    </row>
    <row r="73" spans="2:50" ht="12.75" customHeight="1">
      <c r="B73" s="40">
        <v>2</v>
      </c>
      <c r="C73" s="48">
        <f aca="true" t="shared" si="8" ref="C73:C127">+C72+1</f>
        <v>65</v>
      </c>
      <c r="D73" s="49">
        <v>3038</v>
      </c>
      <c r="E73" s="192" t="s">
        <v>190</v>
      </c>
      <c r="F73" s="192">
        <v>153</v>
      </c>
      <c r="G73" s="50" t="s">
        <v>28</v>
      </c>
      <c r="H73" s="50" t="s">
        <v>29</v>
      </c>
      <c r="I73" s="50" t="s">
        <v>45</v>
      </c>
      <c r="J73" s="155">
        <v>11</v>
      </c>
      <c r="K73" s="78">
        <v>1</v>
      </c>
      <c r="L73" s="168">
        <v>0</v>
      </c>
      <c r="M73" s="162">
        <v>9</v>
      </c>
      <c r="N73" s="51">
        <v>7</v>
      </c>
      <c r="O73" s="51">
        <v>2</v>
      </c>
      <c r="P73" s="52">
        <f>SUM(Q73:R73)</f>
        <v>33</v>
      </c>
      <c r="Q73" s="51">
        <v>26</v>
      </c>
      <c r="R73" s="51">
        <v>7</v>
      </c>
      <c r="S73" s="53">
        <f>SUM(T73:U73)</f>
        <v>663.71</v>
      </c>
      <c r="T73" s="54">
        <v>534.53</v>
      </c>
      <c r="U73" s="54">
        <v>129.18</v>
      </c>
      <c r="V73" s="53">
        <v>0</v>
      </c>
      <c r="W73" s="54">
        <v>0</v>
      </c>
      <c r="X73" s="54">
        <v>0</v>
      </c>
      <c r="Y73" s="51">
        <v>3456</v>
      </c>
      <c r="Z73" s="51">
        <v>1920</v>
      </c>
      <c r="AA73" s="55"/>
      <c r="AB73" s="46"/>
      <c r="AC73" s="265"/>
      <c r="AD73" s="265"/>
      <c r="AE73" s="266"/>
      <c r="AF73" s="267"/>
      <c r="AG73" s="267"/>
      <c r="AH73" s="267"/>
      <c r="AI73" s="256"/>
      <c r="AJ73" s="256"/>
      <c r="AK73" s="256"/>
      <c r="AL73" s="256"/>
      <c r="AM73" s="256"/>
      <c r="AN73" s="256"/>
      <c r="AO73" s="257"/>
      <c r="AP73" s="257"/>
      <c r="AQ73" s="257"/>
      <c r="AR73" s="257"/>
      <c r="AS73" s="257"/>
      <c r="AT73" s="257"/>
      <c r="AU73" s="255"/>
      <c r="AV73" s="255"/>
      <c r="AW73" s="258"/>
      <c r="AX73" s="4"/>
    </row>
    <row r="74" spans="2:50" ht="12.75" customHeight="1">
      <c r="B74" s="40">
        <v>2</v>
      </c>
      <c r="C74" s="48">
        <f>+C73+1</f>
        <v>66</v>
      </c>
      <c r="D74" s="49">
        <v>6003</v>
      </c>
      <c r="E74" s="192" t="s">
        <v>190</v>
      </c>
      <c r="F74" s="192">
        <v>164</v>
      </c>
      <c r="G74" s="50" t="s">
        <v>28</v>
      </c>
      <c r="H74" s="50" t="s">
        <v>29</v>
      </c>
      <c r="I74" s="50" t="s">
        <v>45</v>
      </c>
      <c r="J74" s="155" t="s">
        <v>176</v>
      </c>
      <c r="K74" s="78">
        <v>0</v>
      </c>
      <c r="L74" s="168">
        <v>1</v>
      </c>
      <c r="M74" s="162">
        <f>SUM(N74:O74)</f>
        <v>16</v>
      </c>
      <c r="N74" s="51">
        <v>0</v>
      </c>
      <c r="O74" s="51">
        <v>16</v>
      </c>
      <c r="P74" s="52">
        <f>SUM(Q74:R74)</f>
        <v>45</v>
      </c>
      <c r="Q74" s="51">
        <v>0</v>
      </c>
      <c r="R74" s="51">
        <v>45</v>
      </c>
      <c r="S74" s="53">
        <f>SUM(T74:U74)</f>
        <v>875.68</v>
      </c>
      <c r="T74" s="54">
        <v>0</v>
      </c>
      <c r="U74" s="54">
        <v>875.68</v>
      </c>
      <c r="V74" s="53">
        <f>SUM(W74:X74)</f>
        <v>835.86</v>
      </c>
      <c r="W74" s="54">
        <v>0</v>
      </c>
      <c r="X74" s="54">
        <v>835.86</v>
      </c>
      <c r="Y74" s="51">
        <v>6220</v>
      </c>
      <c r="Z74" s="51">
        <v>1910</v>
      </c>
      <c r="AA74" s="55"/>
      <c r="AB74" s="46"/>
      <c r="AC74" s="265"/>
      <c r="AD74" s="265"/>
      <c r="AE74" s="266"/>
      <c r="AF74" s="267"/>
      <c r="AG74" s="267"/>
      <c r="AH74" s="267"/>
      <c r="AI74" s="256"/>
      <c r="AJ74" s="256"/>
      <c r="AK74" s="256"/>
      <c r="AL74" s="256"/>
      <c r="AM74" s="256"/>
      <c r="AN74" s="256"/>
      <c r="AO74" s="257"/>
      <c r="AP74" s="257"/>
      <c r="AQ74" s="257"/>
      <c r="AR74" s="257"/>
      <c r="AS74" s="257"/>
      <c r="AT74" s="257"/>
      <c r="AU74" s="255"/>
      <c r="AV74" s="255"/>
      <c r="AW74" s="258"/>
      <c r="AX74" s="4"/>
    </row>
    <row r="75" spans="2:50" ht="12.75" customHeight="1">
      <c r="B75" s="40">
        <v>2</v>
      </c>
      <c r="C75" s="48">
        <f>+C74+1</f>
        <v>67</v>
      </c>
      <c r="D75" s="49">
        <v>3041</v>
      </c>
      <c r="E75" s="192" t="s">
        <v>190</v>
      </c>
      <c r="F75" s="192">
        <v>125</v>
      </c>
      <c r="G75" s="50" t="s">
        <v>28</v>
      </c>
      <c r="H75" s="50" t="s">
        <v>29</v>
      </c>
      <c r="I75" s="50" t="s">
        <v>45</v>
      </c>
      <c r="J75" s="155">
        <v>17</v>
      </c>
      <c r="K75" s="78">
        <v>1</v>
      </c>
      <c r="L75" s="168">
        <v>0</v>
      </c>
      <c r="M75" s="162">
        <v>5</v>
      </c>
      <c r="N75" s="51">
        <v>4</v>
      </c>
      <c r="O75" s="51">
        <v>1</v>
      </c>
      <c r="P75" s="52">
        <f>SUM(Q75:R75)</f>
        <v>16</v>
      </c>
      <c r="Q75" s="51">
        <v>12</v>
      </c>
      <c r="R75" s="51">
        <v>4</v>
      </c>
      <c r="S75" s="53">
        <v>292.24</v>
      </c>
      <c r="T75" s="54">
        <v>206.73</v>
      </c>
      <c r="U75" s="54">
        <v>85.51</v>
      </c>
      <c r="V75" s="53">
        <v>0</v>
      </c>
      <c r="W75" s="54">
        <v>0</v>
      </c>
      <c r="X75" s="54">
        <v>0</v>
      </c>
      <c r="Y75" s="51">
        <v>1389</v>
      </c>
      <c r="Z75" s="51">
        <v>1910</v>
      </c>
      <c r="AA75" s="55"/>
      <c r="AB75" s="46"/>
      <c r="AC75" s="265"/>
      <c r="AD75" s="265"/>
      <c r="AE75" s="266"/>
      <c r="AF75" s="267"/>
      <c r="AG75" s="267"/>
      <c r="AH75" s="267"/>
      <c r="AI75" s="256"/>
      <c r="AJ75" s="256"/>
      <c r="AK75" s="256"/>
      <c r="AL75" s="256"/>
      <c r="AM75" s="256"/>
      <c r="AN75" s="256"/>
      <c r="AO75" s="257"/>
      <c r="AP75" s="257"/>
      <c r="AQ75" s="257"/>
      <c r="AR75" s="257"/>
      <c r="AS75" s="257"/>
      <c r="AT75" s="257"/>
      <c r="AU75" s="255"/>
      <c r="AV75" s="255"/>
      <c r="AW75" s="258"/>
      <c r="AX75" s="4"/>
    </row>
    <row r="76" spans="2:50" ht="12.75" customHeight="1">
      <c r="B76" s="40">
        <v>2</v>
      </c>
      <c r="C76" s="48">
        <f>+C75+1</f>
        <v>68</v>
      </c>
      <c r="D76" s="49">
        <v>3042</v>
      </c>
      <c r="E76" s="192" t="s">
        <v>190</v>
      </c>
      <c r="F76" s="192">
        <v>130</v>
      </c>
      <c r="G76" s="50" t="s">
        <v>28</v>
      </c>
      <c r="H76" s="50" t="s">
        <v>29</v>
      </c>
      <c r="I76" s="50" t="s">
        <v>45</v>
      </c>
      <c r="J76" s="155">
        <v>22</v>
      </c>
      <c r="K76" s="78">
        <v>1</v>
      </c>
      <c r="L76" s="168">
        <v>0</v>
      </c>
      <c r="M76" s="162">
        <v>3</v>
      </c>
      <c r="N76" s="51">
        <v>2</v>
      </c>
      <c r="O76" s="51">
        <v>1</v>
      </c>
      <c r="P76" s="52">
        <v>10</v>
      </c>
      <c r="Q76" s="51">
        <v>7</v>
      </c>
      <c r="R76" s="51">
        <v>3</v>
      </c>
      <c r="S76" s="53">
        <v>180.38</v>
      </c>
      <c r="T76" s="54">
        <v>126.62</v>
      </c>
      <c r="U76" s="54">
        <v>53.76</v>
      </c>
      <c r="V76" s="53">
        <v>0</v>
      </c>
      <c r="W76" s="54">
        <v>0</v>
      </c>
      <c r="X76" s="54">
        <v>0</v>
      </c>
      <c r="Y76" s="51">
        <v>1166</v>
      </c>
      <c r="Z76" s="51">
        <v>1910</v>
      </c>
      <c r="AA76" s="55"/>
      <c r="AB76" s="46"/>
      <c r="AC76" s="265"/>
      <c r="AD76" s="265"/>
      <c r="AE76" s="266"/>
      <c r="AF76" s="267"/>
      <c r="AG76" s="267"/>
      <c r="AH76" s="267"/>
      <c r="AI76" s="256"/>
      <c r="AJ76" s="256"/>
      <c r="AK76" s="256"/>
      <c r="AL76" s="256"/>
      <c r="AM76" s="256"/>
      <c r="AN76" s="256"/>
      <c r="AO76" s="257"/>
      <c r="AP76" s="257"/>
      <c r="AQ76" s="257"/>
      <c r="AR76" s="257"/>
      <c r="AS76" s="257"/>
      <c r="AT76" s="257"/>
      <c r="AU76" s="255"/>
      <c r="AV76" s="255"/>
      <c r="AW76" s="258"/>
      <c r="AX76" s="4"/>
    </row>
    <row r="77" spans="2:50" ht="12.75" customHeight="1">
      <c r="B77" s="40">
        <v>2</v>
      </c>
      <c r="C77" s="8">
        <f>+C76+1</f>
        <v>69</v>
      </c>
      <c r="D77" s="9">
        <v>3044</v>
      </c>
      <c r="E77" s="191" t="s">
        <v>189</v>
      </c>
      <c r="F77" s="191"/>
      <c r="G77" s="10" t="s">
        <v>28</v>
      </c>
      <c r="H77" s="10" t="s">
        <v>29</v>
      </c>
      <c r="I77" s="10" t="s">
        <v>45</v>
      </c>
      <c r="J77" s="154">
        <v>24</v>
      </c>
      <c r="K77" s="77">
        <v>1</v>
      </c>
      <c r="L77" s="167">
        <v>0</v>
      </c>
      <c r="M77" s="161">
        <v>5</v>
      </c>
      <c r="N77" s="41">
        <v>5</v>
      </c>
      <c r="O77" s="41">
        <v>0</v>
      </c>
      <c r="P77" s="42">
        <v>13</v>
      </c>
      <c r="Q77" s="41">
        <v>13</v>
      </c>
      <c r="R77" s="41">
        <v>0</v>
      </c>
      <c r="S77" s="43">
        <v>223.55</v>
      </c>
      <c r="T77" s="44">
        <v>223.55</v>
      </c>
      <c r="U77" s="44">
        <v>0</v>
      </c>
      <c r="V77" s="43">
        <v>0</v>
      </c>
      <c r="W77" s="44">
        <v>0</v>
      </c>
      <c r="X77" s="44">
        <v>0</v>
      </c>
      <c r="Y77" s="41">
        <v>1047</v>
      </c>
      <c r="Z77" s="41">
        <v>1910</v>
      </c>
      <c r="AA77" s="45"/>
      <c r="AB77" s="46"/>
      <c r="AC77" s="265"/>
      <c r="AD77" s="265"/>
      <c r="AE77" s="266"/>
      <c r="AF77" s="267"/>
      <c r="AG77" s="267"/>
      <c r="AH77" s="267"/>
      <c r="AI77" s="256"/>
      <c r="AJ77" s="256"/>
      <c r="AK77" s="256"/>
      <c r="AL77" s="256"/>
      <c r="AM77" s="256"/>
      <c r="AN77" s="256"/>
      <c r="AO77" s="257"/>
      <c r="AP77" s="257"/>
      <c r="AQ77" s="257"/>
      <c r="AR77" s="257"/>
      <c r="AS77" s="257"/>
      <c r="AT77" s="257"/>
      <c r="AU77" s="255"/>
      <c r="AV77" s="255"/>
      <c r="AW77" s="258"/>
      <c r="AX77" s="4"/>
    </row>
    <row r="78" spans="2:50" ht="12.75" customHeight="1">
      <c r="B78" s="40">
        <v>4</v>
      </c>
      <c r="C78" s="48">
        <f>+C77+1</f>
        <v>70</v>
      </c>
      <c r="D78" s="49">
        <v>1032</v>
      </c>
      <c r="E78" s="192" t="s">
        <v>190</v>
      </c>
      <c r="F78" s="192">
        <v>58</v>
      </c>
      <c r="G78" s="50" t="s">
        <v>32</v>
      </c>
      <c r="H78" s="50" t="s">
        <v>29</v>
      </c>
      <c r="I78" s="50" t="s">
        <v>46</v>
      </c>
      <c r="J78" s="155">
        <v>2</v>
      </c>
      <c r="K78" s="78">
        <v>1</v>
      </c>
      <c r="L78" s="168">
        <v>0</v>
      </c>
      <c r="M78" s="162">
        <f>SUM(N78:O78)</f>
        <v>18</v>
      </c>
      <c r="N78" s="51">
        <v>13</v>
      </c>
      <c r="O78" s="51">
        <v>5</v>
      </c>
      <c r="P78" s="52">
        <f>SUM(Q78:R78)</f>
        <v>57</v>
      </c>
      <c r="Q78" s="51">
        <v>35</v>
      </c>
      <c r="R78" s="51">
        <v>22</v>
      </c>
      <c r="S78" s="53">
        <v>856.28</v>
      </c>
      <c r="T78" s="54">
        <v>439.83</v>
      </c>
      <c r="U78" s="54">
        <v>416.45</v>
      </c>
      <c r="V78" s="53">
        <v>812.73</v>
      </c>
      <c r="W78" s="54">
        <v>406.68</v>
      </c>
      <c r="X78" s="54">
        <v>406.05</v>
      </c>
      <c r="Y78" s="51">
        <v>3719</v>
      </c>
      <c r="Z78" s="51">
        <v>1935</v>
      </c>
      <c r="AA78" s="55"/>
      <c r="AB78" s="46"/>
      <c r="AC78" s="265"/>
      <c r="AD78" s="265"/>
      <c r="AE78" s="266"/>
      <c r="AF78" s="267"/>
      <c r="AG78" s="267"/>
      <c r="AH78" s="267"/>
      <c r="AI78" s="256"/>
      <c r="AJ78" s="256"/>
      <c r="AK78" s="256"/>
      <c r="AL78" s="256"/>
      <c r="AM78" s="256"/>
      <c r="AN78" s="256"/>
      <c r="AO78" s="257"/>
      <c r="AP78" s="257"/>
      <c r="AQ78" s="257"/>
      <c r="AR78" s="257"/>
      <c r="AS78" s="257"/>
      <c r="AT78" s="257"/>
      <c r="AU78" s="255"/>
      <c r="AV78" s="255"/>
      <c r="AW78" s="258"/>
      <c r="AX78" s="4"/>
    </row>
    <row r="79" spans="2:50" ht="12.75" customHeight="1">
      <c r="B79" s="40">
        <v>4</v>
      </c>
      <c r="C79" s="48">
        <f aca="true" t="shared" si="9" ref="C79:C92">+C78+1</f>
        <v>71</v>
      </c>
      <c r="D79" s="49">
        <v>1037</v>
      </c>
      <c r="E79" s="192" t="s">
        <v>190</v>
      </c>
      <c r="F79" s="192">
        <v>4</v>
      </c>
      <c r="G79" s="50" t="s">
        <v>28</v>
      </c>
      <c r="H79" s="50" t="s">
        <v>29</v>
      </c>
      <c r="I79" s="50" t="s">
        <v>46</v>
      </c>
      <c r="J79" s="155" t="s">
        <v>119</v>
      </c>
      <c r="K79" s="78">
        <v>1</v>
      </c>
      <c r="L79" s="168">
        <v>0</v>
      </c>
      <c r="M79" s="162">
        <f>SUM(N79:O79)</f>
        <v>31</v>
      </c>
      <c r="N79" s="51">
        <v>29</v>
      </c>
      <c r="O79" s="51">
        <v>2</v>
      </c>
      <c r="P79" s="52">
        <f>SUM(Q79:R79)</f>
        <v>106</v>
      </c>
      <c r="Q79" s="51">
        <v>102</v>
      </c>
      <c r="R79" s="51">
        <v>4</v>
      </c>
      <c r="S79" s="53">
        <f>SUM(T79:U79)</f>
        <v>1821.36</v>
      </c>
      <c r="T79" s="54">
        <v>1656.56</v>
      </c>
      <c r="U79" s="54">
        <v>164.8</v>
      </c>
      <c r="V79" s="53">
        <v>0</v>
      </c>
      <c r="W79" s="54">
        <v>0</v>
      </c>
      <c r="X79" s="54">
        <v>0</v>
      </c>
      <c r="Y79" s="51">
        <v>7905</v>
      </c>
      <c r="Z79" s="51">
        <v>1935</v>
      </c>
      <c r="AA79" s="55"/>
      <c r="AB79" s="46"/>
      <c r="AC79" s="265"/>
      <c r="AD79" s="265"/>
      <c r="AE79" s="266"/>
      <c r="AF79" s="267"/>
      <c r="AG79" s="267"/>
      <c r="AH79" s="267"/>
      <c r="AI79" s="256"/>
      <c r="AJ79" s="256"/>
      <c r="AK79" s="256"/>
      <c r="AL79" s="256"/>
      <c r="AM79" s="256"/>
      <c r="AN79" s="256"/>
      <c r="AO79" s="257"/>
      <c r="AP79" s="257"/>
      <c r="AQ79" s="257"/>
      <c r="AR79" s="257"/>
      <c r="AS79" s="257"/>
      <c r="AT79" s="257"/>
      <c r="AU79" s="255"/>
      <c r="AV79" s="255"/>
      <c r="AW79" s="258"/>
      <c r="AX79" s="4"/>
    </row>
    <row r="80" spans="2:50" ht="12.75" customHeight="1">
      <c r="B80" s="40">
        <v>4</v>
      </c>
      <c r="C80" s="48">
        <f t="shared" si="9"/>
        <v>72</v>
      </c>
      <c r="D80" s="49">
        <v>1033</v>
      </c>
      <c r="E80" s="192" t="s">
        <v>190</v>
      </c>
      <c r="F80" s="192">
        <v>70</v>
      </c>
      <c r="G80" s="50" t="s">
        <v>28</v>
      </c>
      <c r="H80" s="50" t="s">
        <v>29</v>
      </c>
      <c r="I80" s="50" t="s">
        <v>46</v>
      </c>
      <c r="J80" s="155" t="s">
        <v>120</v>
      </c>
      <c r="K80" s="78">
        <v>1</v>
      </c>
      <c r="L80" s="168">
        <v>0</v>
      </c>
      <c r="M80" s="162">
        <f>SUM(N80:O80)</f>
        <v>25</v>
      </c>
      <c r="N80" s="51">
        <v>25</v>
      </c>
      <c r="O80" s="51">
        <v>0</v>
      </c>
      <c r="P80" s="52">
        <f>SUM(Q80:R80)</f>
        <v>98</v>
      </c>
      <c r="Q80" s="51">
        <v>98</v>
      </c>
      <c r="R80" s="51">
        <v>0</v>
      </c>
      <c r="S80" s="53">
        <f>SUM(T80:U80)</f>
        <v>1597.15</v>
      </c>
      <c r="T80" s="54">
        <v>1597.15</v>
      </c>
      <c r="U80" s="54">
        <v>0</v>
      </c>
      <c r="V80" s="53">
        <v>0</v>
      </c>
      <c r="W80" s="54">
        <v>0</v>
      </c>
      <c r="X80" s="54">
        <v>0</v>
      </c>
      <c r="Y80" s="51">
        <v>6498</v>
      </c>
      <c r="Z80" s="51">
        <v>1935</v>
      </c>
      <c r="AA80" s="55"/>
      <c r="AB80" s="46"/>
      <c r="AC80" s="265"/>
      <c r="AD80" s="265"/>
      <c r="AE80" s="266"/>
      <c r="AF80" s="267"/>
      <c r="AG80" s="267"/>
      <c r="AH80" s="267"/>
      <c r="AI80" s="256"/>
      <c r="AJ80" s="256"/>
      <c r="AK80" s="256"/>
      <c r="AL80" s="256"/>
      <c r="AM80" s="256"/>
      <c r="AN80" s="256"/>
      <c r="AO80" s="257"/>
      <c r="AP80" s="257"/>
      <c r="AQ80" s="257"/>
      <c r="AR80" s="257"/>
      <c r="AS80" s="257"/>
      <c r="AT80" s="257"/>
      <c r="AU80" s="255"/>
      <c r="AV80" s="255"/>
      <c r="AW80" s="258"/>
      <c r="AX80" s="4"/>
    </row>
    <row r="81" spans="2:50" ht="12.75" customHeight="1">
      <c r="B81" s="40">
        <v>4</v>
      </c>
      <c r="C81" s="48">
        <f t="shared" si="9"/>
        <v>73</v>
      </c>
      <c r="D81" s="49">
        <v>1031</v>
      </c>
      <c r="E81" s="192" t="s">
        <v>190</v>
      </c>
      <c r="F81" s="192">
        <v>57</v>
      </c>
      <c r="G81" s="50" t="s">
        <v>28</v>
      </c>
      <c r="H81" s="50" t="s">
        <v>29</v>
      </c>
      <c r="I81" s="50" t="s">
        <v>46</v>
      </c>
      <c r="J81" s="155">
        <v>30</v>
      </c>
      <c r="K81" s="78">
        <v>1</v>
      </c>
      <c r="L81" s="168">
        <v>0</v>
      </c>
      <c r="M81" s="162">
        <v>5</v>
      </c>
      <c r="N81" s="51">
        <v>4</v>
      </c>
      <c r="O81" s="51">
        <v>1</v>
      </c>
      <c r="P81" s="52">
        <v>21</v>
      </c>
      <c r="Q81" s="51">
        <v>17</v>
      </c>
      <c r="R81" s="51">
        <v>4</v>
      </c>
      <c r="S81" s="53">
        <v>379.91</v>
      </c>
      <c r="T81" s="54">
        <v>304.97</v>
      </c>
      <c r="U81" s="54">
        <v>74.94</v>
      </c>
      <c r="V81" s="53">
        <v>0</v>
      </c>
      <c r="W81" s="54">
        <v>0</v>
      </c>
      <c r="X81" s="54">
        <v>0</v>
      </c>
      <c r="Y81" s="51">
        <v>1523</v>
      </c>
      <c r="Z81" s="51">
        <v>1935</v>
      </c>
      <c r="AA81" s="55"/>
      <c r="AB81" s="46"/>
      <c r="AC81" s="265"/>
      <c r="AD81" s="265"/>
      <c r="AE81" s="266"/>
      <c r="AF81" s="267"/>
      <c r="AG81" s="267"/>
      <c r="AH81" s="267"/>
      <c r="AI81" s="256"/>
      <c r="AJ81" s="256"/>
      <c r="AK81" s="256"/>
      <c r="AL81" s="256"/>
      <c r="AM81" s="256"/>
      <c r="AN81" s="256"/>
      <c r="AO81" s="257"/>
      <c r="AP81" s="257"/>
      <c r="AQ81" s="257"/>
      <c r="AR81" s="257"/>
      <c r="AS81" s="257"/>
      <c r="AT81" s="257"/>
      <c r="AU81" s="255"/>
      <c r="AV81" s="255"/>
      <c r="AW81" s="258"/>
      <c r="AX81" s="4"/>
    </row>
    <row r="82" spans="2:50" ht="12.75" customHeight="1">
      <c r="B82" s="40">
        <v>4</v>
      </c>
      <c r="C82" s="48">
        <f t="shared" si="9"/>
        <v>74</v>
      </c>
      <c r="D82" s="49">
        <v>1036</v>
      </c>
      <c r="E82" s="192" t="s">
        <v>190</v>
      </c>
      <c r="F82" s="192">
        <v>75</v>
      </c>
      <c r="G82" s="50" t="s">
        <v>28</v>
      </c>
      <c r="H82" s="50" t="s">
        <v>29</v>
      </c>
      <c r="I82" s="50" t="s">
        <v>46</v>
      </c>
      <c r="J82" s="155">
        <v>42</v>
      </c>
      <c r="K82" s="78">
        <v>1</v>
      </c>
      <c r="L82" s="168">
        <v>0</v>
      </c>
      <c r="M82" s="162">
        <v>6</v>
      </c>
      <c r="N82" s="51">
        <v>6</v>
      </c>
      <c r="O82" s="51">
        <v>0</v>
      </c>
      <c r="P82" s="52">
        <f>SUM(Q82:R82)</f>
        <v>26</v>
      </c>
      <c r="Q82" s="51">
        <v>26</v>
      </c>
      <c r="R82" s="51">
        <v>0</v>
      </c>
      <c r="S82" s="53">
        <f>SUM(T82:U82)</f>
        <v>449.55</v>
      </c>
      <c r="T82" s="54">
        <v>449.55</v>
      </c>
      <c r="U82" s="54">
        <v>0</v>
      </c>
      <c r="V82" s="53">
        <v>0</v>
      </c>
      <c r="W82" s="54">
        <v>0</v>
      </c>
      <c r="X82" s="54">
        <v>0</v>
      </c>
      <c r="Y82" s="51">
        <v>1928</v>
      </c>
      <c r="Z82" s="51">
        <v>1935</v>
      </c>
      <c r="AA82" s="55"/>
      <c r="AB82" s="46"/>
      <c r="AC82" s="265"/>
      <c r="AD82" s="265"/>
      <c r="AE82" s="266"/>
      <c r="AF82" s="267"/>
      <c r="AG82" s="267"/>
      <c r="AH82" s="267"/>
      <c r="AI82" s="256"/>
      <c r="AJ82" s="256"/>
      <c r="AK82" s="256"/>
      <c r="AL82" s="256"/>
      <c r="AM82" s="256"/>
      <c r="AN82" s="256"/>
      <c r="AO82" s="257"/>
      <c r="AP82" s="257"/>
      <c r="AQ82" s="257"/>
      <c r="AR82" s="257"/>
      <c r="AS82" s="257"/>
      <c r="AT82" s="257"/>
      <c r="AU82" s="255"/>
      <c r="AV82" s="255"/>
      <c r="AW82" s="258"/>
      <c r="AX82" s="4"/>
    </row>
    <row r="83" spans="2:50" ht="12.75" customHeight="1">
      <c r="B83" s="40">
        <v>4</v>
      </c>
      <c r="C83" s="48">
        <f t="shared" si="9"/>
        <v>75</v>
      </c>
      <c r="D83" s="49">
        <v>1035</v>
      </c>
      <c r="E83" s="192" t="s">
        <v>190</v>
      </c>
      <c r="F83" s="192">
        <v>113</v>
      </c>
      <c r="G83" s="50" t="s">
        <v>28</v>
      </c>
      <c r="H83" s="50" t="s">
        <v>29</v>
      </c>
      <c r="I83" s="50" t="s">
        <v>46</v>
      </c>
      <c r="J83" s="155">
        <v>44</v>
      </c>
      <c r="K83" s="78">
        <v>1</v>
      </c>
      <c r="L83" s="168">
        <v>0</v>
      </c>
      <c r="M83" s="162">
        <v>5</v>
      </c>
      <c r="N83" s="51">
        <v>5</v>
      </c>
      <c r="O83" s="51">
        <v>0</v>
      </c>
      <c r="P83" s="52">
        <v>19</v>
      </c>
      <c r="Q83" s="51">
        <v>19</v>
      </c>
      <c r="R83" s="51">
        <v>0</v>
      </c>
      <c r="S83" s="53">
        <v>336.06</v>
      </c>
      <c r="T83" s="54">
        <v>336.06</v>
      </c>
      <c r="U83" s="54">
        <v>0</v>
      </c>
      <c r="V83" s="53">
        <v>0</v>
      </c>
      <c r="W83" s="54">
        <v>0</v>
      </c>
      <c r="X83" s="54">
        <v>0</v>
      </c>
      <c r="Y83" s="51">
        <v>1521</v>
      </c>
      <c r="Z83" s="51">
        <v>1935</v>
      </c>
      <c r="AA83" s="55"/>
      <c r="AB83" s="46"/>
      <c r="AC83" s="265"/>
      <c r="AD83" s="265"/>
      <c r="AE83" s="266"/>
      <c r="AF83" s="267"/>
      <c r="AG83" s="267"/>
      <c r="AH83" s="267"/>
      <c r="AI83" s="256"/>
      <c r="AJ83" s="256"/>
      <c r="AK83" s="256"/>
      <c r="AL83" s="256"/>
      <c r="AM83" s="256"/>
      <c r="AN83" s="256"/>
      <c r="AO83" s="257"/>
      <c r="AP83" s="257"/>
      <c r="AQ83" s="257"/>
      <c r="AR83" s="257"/>
      <c r="AS83" s="257"/>
      <c r="AT83" s="257"/>
      <c r="AU83" s="255"/>
      <c r="AV83" s="255"/>
      <c r="AW83" s="258"/>
      <c r="AX83" s="4"/>
    </row>
    <row r="84" spans="2:50" ht="12.75" customHeight="1">
      <c r="B84" s="40">
        <v>4</v>
      </c>
      <c r="C84" s="48">
        <f t="shared" si="9"/>
        <v>76</v>
      </c>
      <c r="D84" s="49">
        <v>1034</v>
      </c>
      <c r="E84" s="192" t="s">
        <v>190</v>
      </c>
      <c r="F84" s="192">
        <v>110</v>
      </c>
      <c r="G84" s="50" t="s">
        <v>28</v>
      </c>
      <c r="H84" s="50" t="s">
        <v>29</v>
      </c>
      <c r="I84" s="50" t="s">
        <v>46</v>
      </c>
      <c r="J84" s="155" t="s">
        <v>121</v>
      </c>
      <c r="K84" s="78">
        <v>1</v>
      </c>
      <c r="L84" s="168">
        <v>0</v>
      </c>
      <c r="M84" s="162">
        <v>10</v>
      </c>
      <c r="N84" s="51">
        <v>10</v>
      </c>
      <c r="O84" s="51">
        <v>0</v>
      </c>
      <c r="P84" s="52">
        <v>39</v>
      </c>
      <c r="Q84" s="51">
        <v>39</v>
      </c>
      <c r="R84" s="51">
        <v>0</v>
      </c>
      <c r="S84" s="53">
        <v>605.89</v>
      </c>
      <c r="T84" s="54">
        <v>605.89</v>
      </c>
      <c r="U84" s="54">
        <v>0</v>
      </c>
      <c r="V84" s="53">
        <v>0</v>
      </c>
      <c r="W84" s="54">
        <v>0</v>
      </c>
      <c r="X84" s="54">
        <v>0</v>
      </c>
      <c r="Y84" s="51">
        <v>2620</v>
      </c>
      <c r="Z84" s="51">
        <v>1935</v>
      </c>
      <c r="AA84" s="55"/>
      <c r="AB84" s="46"/>
      <c r="AC84" s="265"/>
      <c r="AD84" s="265"/>
      <c r="AE84" s="266"/>
      <c r="AF84" s="267"/>
      <c r="AG84" s="267"/>
      <c r="AH84" s="267"/>
      <c r="AI84" s="256"/>
      <c r="AJ84" s="256"/>
      <c r="AK84" s="256"/>
      <c r="AL84" s="256"/>
      <c r="AM84" s="256"/>
      <c r="AN84" s="256"/>
      <c r="AO84" s="257"/>
      <c r="AP84" s="257"/>
      <c r="AQ84" s="257"/>
      <c r="AR84" s="257"/>
      <c r="AS84" s="257"/>
      <c r="AT84" s="257"/>
      <c r="AU84" s="255"/>
      <c r="AV84" s="255"/>
      <c r="AW84" s="258"/>
      <c r="AX84" s="4"/>
    </row>
    <row r="85" spans="2:50" ht="12.75" customHeight="1">
      <c r="B85" s="40">
        <v>2</v>
      </c>
      <c r="C85" s="48">
        <f t="shared" si="9"/>
        <v>77</v>
      </c>
      <c r="D85" s="49">
        <v>1039</v>
      </c>
      <c r="E85" s="192" t="s">
        <v>190</v>
      </c>
      <c r="F85" s="192">
        <v>62</v>
      </c>
      <c r="G85" s="50" t="s">
        <v>34</v>
      </c>
      <c r="H85" s="50" t="s">
        <v>29</v>
      </c>
      <c r="I85" s="50" t="s">
        <v>236</v>
      </c>
      <c r="J85" s="155">
        <v>6</v>
      </c>
      <c r="K85" s="78">
        <v>1</v>
      </c>
      <c r="L85" s="168">
        <v>0</v>
      </c>
      <c r="M85" s="162">
        <f>SUM(N85:O85)</f>
        <v>25</v>
      </c>
      <c r="N85" s="51">
        <v>20</v>
      </c>
      <c r="O85" s="51">
        <v>5</v>
      </c>
      <c r="P85" s="52">
        <f>SUM(Q85:R85)</f>
        <v>68</v>
      </c>
      <c r="Q85" s="51">
        <v>63</v>
      </c>
      <c r="R85" s="51">
        <v>5</v>
      </c>
      <c r="S85" s="53">
        <f>SUM(T85:U85)</f>
        <v>953.22</v>
      </c>
      <c r="T85" s="54">
        <v>899.22</v>
      </c>
      <c r="U85" s="54">
        <v>54</v>
      </c>
      <c r="V85" s="53">
        <f>SUM(W85:X85)</f>
        <v>942.4200000000001</v>
      </c>
      <c r="W85" s="54">
        <v>899.22</v>
      </c>
      <c r="X85" s="54">
        <v>43.2</v>
      </c>
      <c r="Y85" s="51">
        <v>4057</v>
      </c>
      <c r="Z85" s="51">
        <v>1970</v>
      </c>
      <c r="AA85" s="55"/>
      <c r="AB85" s="46"/>
      <c r="AC85" s="265"/>
      <c r="AD85" s="265"/>
      <c r="AE85" s="266"/>
      <c r="AF85" s="267"/>
      <c r="AG85" s="267"/>
      <c r="AH85" s="267"/>
      <c r="AI85" s="256"/>
      <c r="AJ85" s="256"/>
      <c r="AK85" s="256"/>
      <c r="AL85" s="256"/>
      <c r="AM85" s="256"/>
      <c r="AN85" s="256"/>
      <c r="AO85" s="257"/>
      <c r="AP85" s="257"/>
      <c r="AQ85" s="257"/>
      <c r="AR85" s="257"/>
      <c r="AS85" s="257"/>
      <c r="AT85" s="257"/>
      <c r="AU85" s="255"/>
      <c r="AV85" s="255"/>
      <c r="AW85" s="258"/>
      <c r="AX85" s="4"/>
    </row>
    <row r="86" spans="2:50" ht="12.75" customHeight="1">
      <c r="B86" s="40">
        <v>2</v>
      </c>
      <c r="C86" s="48">
        <f t="shared" si="9"/>
        <v>78</v>
      </c>
      <c r="D86" s="49">
        <v>3052</v>
      </c>
      <c r="E86" s="192" t="s">
        <v>190</v>
      </c>
      <c r="F86" s="192">
        <v>182</v>
      </c>
      <c r="G86" s="50" t="s">
        <v>28</v>
      </c>
      <c r="H86" s="50" t="s">
        <v>29</v>
      </c>
      <c r="I86" s="50" t="s">
        <v>236</v>
      </c>
      <c r="J86" s="155">
        <v>8</v>
      </c>
      <c r="K86" s="78">
        <v>1</v>
      </c>
      <c r="L86" s="168">
        <v>0</v>
      </c>
      <c r="M86" s="162">
        <v>9</v>
      </c>
      <c r="N86" s="51">
        <v>9</v>
      </c>
      <c r="O86" s="51">
        <v>0</v>
      </c>
      <c r="P86" s="52">
        <f>SUM(Q86:R86)</f>
        <v>22</v>
      </c>
      <c r="Q86" s="51">
        <v>22</v>
      </c>
      <c r="R86" s="51">
        <v>0</v>
      </c>
      <c r="S86" s="53">
        <f>SUM(T86:U86)</f>
        <v>371.8</v>
      </c>
      <c r="T86" s="54">
        <v>371.8</v>
      </c>
      <c r="U86" s="54">
        <v>0</v>
      </c>
      <c r="V86" s="53">
        <f>+W86+X86</f>
        <v>0</v>
      </c>
      <c r="W86" s="54">
        <v>0</v>
      </c>
      <c r="X86" s="54">
        <v>0</v>
      </c>
      <c r="Y86" s="51">
        <v>2305</v>
      </c>
      <c r="Z86" s="51">
        <v>1928</v>
      </c>
      <c r="AA86" s="55"/>
      <c r="AB86" s="46"/>
      <c r="AC86" s="265"/>
      <c r="AD86" s="265"/>
      <c r="AE86" s="266"/>
      <c r="AF86" s="267"/>
      <c r="AG86" s="267"/>
      <c r="AH86" s="267"/>
      <c r="AI86" s="256"/>
      <c r="AJ86" s="256"/>
      <c r="AK86" s="256"/>
      <c r="AL86" s="256"/>
      <c r="AM86" s="256"/>
      <c r="AN86" s="256"/>
      <c r="AO86" s="257"/>
      <c r="AP86" s="257"/>
      <c r="AQ86" s="257"/>
      <c r="AR86" s="257"/>
      <c r="AS86" s="257"/>
      <c r="AT86" s="257"/>
      <c r="AU86" s="255"/>
      <c r="AV86" s="255"/>
      <c r="AW86" s="258"/>
      <c r="AX86" s="4"/>
    </row>
    <row r="87" spans="2:50" ht="12.75" customHeight="1">
      <c r="B87" s="40">
        <v>2</v>
      </c>
      <c r="C87" s="48">
        <f t="shared" si="9"/>
        <v>79</v>
      </c>
      <c r="D87" s="49">
        <v>1038</v>
      </c>
      <c r="E87" s="192" t="s">
        <v>190</v>
      </c>
      <c r="F87" s="192">
        <v>35</v>
      </c>
      <c r="G87" s="50" t="s">
        <v>34</v>
      </c>
      <c r="H87" s="50" t="s">
        <v>29</v>
      </c>
      <c r="I87" s="50" t="s">
        <v>236</v>
      </c>
      <c r="J87" s="158" t="s">
        <v>161</v>
      </c>
      <c r="K87" s="78">
        <v>1</v>
      </c>
      <c r="L87" s="168">
        <v>0</v>
      </c>
      <c r="M87" s="162">
        <v>18</v>
      </c>
      <c r="N87" s="51">
        <v>18</v>
      </c>
      <c r="O87" s="51">
        <v>0</v>
      </c>
      <c r="P87" s="52">
        <f>SUM(Q87:R87)</f>
        <v>53</v>
      </c>
      <c r="Q87" s="51">
        <v>53</v>
      </c>
      <c r="R87" s="51">
        <v>0</v>
      </c>
      <c r="S87" s="53">
        <v>760.29</v>
      </c>
      <c r="T87" s="54">
        <v>760.29</v>
      </c>
      <c r="U87" s="54">
        <v>0</v>
      </c>
      <c r="V87" s="53">
        <v>0</v>
      </c>
      <c r="W87" s="54">
        <v>0</v>
      </c>
      <c r="X87" s="54">
        <v>0</v>
      </c>
      <c r="Y87" s="51">
        <v>3933</v>
      </c>
      <c r="Z87" s="51">
        <v>1961</v>
      </c>
      <c r="AA87" s="55"/>
      <c r="AB87" s="46"/>
      <c r="AC87" s="265"/>
      <c r="AD87" s="265"/>
      <c r="AE87" s="266"/>
      <c r="AF87" s="268"/>
      <c r="AG87" s="268"/>
      <c r="AH87" s="268"/>
      <c r="AI87" s="256"/>
      <c r="AJ87" s="256"/>
      <c r="AK87" s="256"/>
      <c r="AL87" s="256"/>
      <c r="AM87" s="256"/>
      <c r="AN87" s="256"/>
      <c r="AO87" s="257"/>
      <c r="AP87" s="257"/>
      <c r="AQ87" s="257"/>
      <c r="AR87" s="257"/>
      <c r="AS87" s="257"/>
      <c r="AT87" s="257"/>
      <c r="AU87" s="255"/>
      <c r="AV87" s="255"/>
      <c r="AW87" s="258"/>
      <c r="AX87" s="4"/>
    </row>
    <row r="88" spans="2:50" ht="12.75" customHeight="1">
      <c r="B88" s="40">
        <v>2</v>
      </c>
      <c r="C88" s="48">
        <f t="shared" si="9"/>
        <v>80</v>
      </c>
      <c r="D88" s="49">
        <v>3048</v>
      </c>
      <c r="E88" s="192" t="s">
        <v>190</v>
      </c>
      <c r="F88" s="192">
        <v>221</v>
      </c>
      <c r="G88" s="50" t="s">
        <v>28</v>
      </c>
      <c r="H88" s="50" t="s">
        <v>29</v>
      </c>
      <c r="I88" s="50" t="s">
        <v>236</v>
      </c>
      <c r="J88" s="155">
        <v>13</v>
      </c>
      <c r="K88" s="78">
        <v>1</v>
      </c>
      <c r="L88" s="168">
        <v>0</v>
      </c>
      <c r="M88" s="162">
        <v>5</v>
      </c>
      <c r="N88" s="51">
        <v>5</v>
      </c>
      <c r="O88" s="51">
        <v>0</v>
      </c>
      <c r="P88" s="52">
        <v>15</v>
      </c>
      <c r="Q88" s="51">
        <v>15</v>
      </c>
      <c r="R88" s="51">
        <v>0</v>
      </c>
      <c r="S88" s="53">
        <v>292.02</v>
      </c>
      <c r="T88" s="54">
        <v>292.02</v>
      </c>
      <c r="U88" s="54">
        <v>0</v>
      </c>
      <c r="V88" s="53">
        <v>0</v>
      </c>
      <c r="W88" s="54">
        <v>0</v>
      </c>
      <c r="X88" s="54">
        <v>0</v>
      </c>
      <c r="Y88" s="51">
        <v>511</v>
      </c>
      <c r="Z88" s="51">
        <v>1930</v>
      </c>
      <c r="AA88" s="55"/>
      <c r="AB88" s="46"/>
      <c r="AC88" s="265"/>
      <c r="AD88" s="265"/>
      <c r="AE88" s="266"/>
      <c r="AF88" s="267"/>
      <c r="AG88" s="267"/>
      <c r="AH88" s="267"/>
      <c r="AI88" s="256"/>
      <c r="AJ88" s="256"/>
      <c r="AK88" s="256"/>
      <c r="AL88" s="256"/>
      <c r="AM88" s="256"/>
      <c r="AN88" s="256"/>
      <c r="AO88" s="257"/>
      <c r="AP88" s="257"/>
      <c r="AQ88" s="257"/>
      <c r="AR88" s="257"/>
      <c r="AS88" s="257"/>
      <c r="AT88" s="257"/>
      <c r="AU88" s="255"/>
      <c r="AV88" s="255"/>
      <c r="AW88" s="258"/>
      <c r="AX88" s="4"/>
    </row>
    <row r="89" spans="2:50" ht="12.75" customHeight="1">
      <c r="B89" s="40">
        <v>2</v>
      </c>
      <c r="C89" s="48">
        <f t="shared" si="9"/>
        <v>81</v>
      </c>
      <c r="D89" s="49">
        <v>1114</v>
      </c>
      <c r="E89" s="192" t="s">
        <v>190</v>
      </c>
      <c r="F89" s="192">
        <v>36</v>
      </c>
      <c r="G89" s="50" t="s">
        <v>34</v>
      </c>
      <c r="H89" s="50" t="s">
        <v>29</v>
      </c>
      <c r="I89" s="50" t="s">
        <v>236</v>
      </c>
      <c r="J89" s="155" t="s">
        <v>122</v>
      </c>
      <c r="K89" s="78">
        <v>1</v>
      </c>
      <c r="L89" s="168">
        <v>0</v>
      </c>
      <c r="M89" s="162">
        <v>43</v>
      </c>
      <c r="N89" s="51">
        <v>43</v>
      </c>
      <c r="O89" s="51">
        <v>0</v>
      </c>
      <c r="P89" s="52">
        <v>153</v>
      </c>
      <c r="Q89" s="51">
        <v>153</v>
      </c>
      <c r="R89" s="51">
        <v>0</v>
      </c>
      <c r="S89" s="53">
        <v>2790.58</v>
      </c>
      <c r="T89" s="54">
        <v>2790.58</v>
      </c>
      <c r="U89" s="54">
        <v>0</v>
      </c>
      <c r="V89" s="53">
        <v>2790.58</v>
      </c>
      <c r="W89" s="54">
        <v>2790.58</v>
      </c>
      <c r="X89" s="54">
        <v>0</v>
      </c>
      <c r="Y89" s="51">
        <v>13217</v>
      </c>
      <c r="Z89" s="51">
        <v>1995</v>
      </c>
      <c r="AA89" s="55"/>
      <c r="AB89" s="46"/>
      <c r="AC89" s="265"/>
      <c r="AD89" s="265"/>
      <c r="AE89" s="266"/>
      <c r="AF89" s="267"/>
      <c r="AG89" s="267"/>
      <c r="AH89" s="267"/>
      <c r="AI89" s="256"/>
      <c r="AJ89" s="256"/>
      <c r="AK89" s="256"/>
      <c r="AL89" s="256"/>
      <c r="AM89" s="256"/>
      <c r="AN89" s="256"/>
      <c r="AO89" s="257"/>
      <c r="AP89" s="257"/>
      <c r="AQ89" s="257"/>
      <c r="AR89" s="257"/>
      <c r="AS89" s="257"/>
      <c r="AT89" s="257"/>
      <c r="AU89" s="255"/>
      <c r="AV89" s="255"/>
      <c r="AW89" s="258"/>
      <c r="AX89" s="4"/>
    </row>
    <row r="90" spans="2:50" ht="12.75" customHeight="1">
      <c r="B90" s="40">
        <v>2</v>
      </c>
      <c r="C90" s="48">
        <f t="shared" si="9"/>
        <v>82</v>
      </c>
      <c r="D90" s="49">
        <v>1040</v>
      </c>
      <c r="E90" s="192" t="s">
        <v>190</v>
      </c>
      <c r="F90" s="192">
        <v>92</v>
      </c>
      <c r="G90" s="50" t="s">
        <v>34</v>
      </c>
      <c r="H90" s="50" t="s">
        <v>29</v>
      </c>
      <c r="I90" s="50" t="s">
        <v>236</v>
      </c>
      <c r="J90" s="155">
        <v>34</v>
      </c>
      <c r="K90" s="78">
        <v>1</v>
      </c>
      <c r="L90" s="168">
        <v>0</v>
      </c>
      <c r="M90" s="162">
        <v>6</v>
      </c>
      <c r="N90" s="51">
        <v>6</v>
      </c>
      <c r="O90" s="51">
        <v>0</v>
      </c>
      <c r="P90" s="52">
        <v>14</v>
      </c>
      <c r="Q90" s="51">
        <v>14</v>
      </c>
      <c r="R90" s="51">
        <v>0</v>
      </c>
      <c r="S90" s="53">
        <v>248.9</v>
      </c>
      <c r="T90" s="54">
        <v>248.9</v>
      </c>
      <c r="U90" s="54">
        <v>0</v>
      </c>
      <c r="V90" s="53">
        <v>0</v>
      </c>
      <c r="W90" s="54">
        <v>0</v>
      </c>
      <c r="X90" s="54">
        <v>0</v>
      </c>
      <c r="Y90" s="51">
        <v>1294</v>
      </c>
      <c r="Z90" s="291" t="s">
        <v>208</v>
      </c>
      <c r="AA90" s="290"/>
      <c r="AB90" s="46" t="s">
        <v>206</v>
      </c>
      <c r="AC90" s="265"/>
      <c r="AD90" s="265"/>
      <c r="AE90" s="266"/>
      <c r="AF90" s="267"/>
      <c r="AG90" s="267"/>
      <c r="AH90" s="267"/>
      <c r="AI90" s="256"/>
      <c r="AJ90" s="256"/>
      <c r="AK90" s="256"/>
      <c r="AL90" s="256"/>
      <c r="AM90" s="256"/>
      <c r="AN90" s="256"/>
      <c r="AO90" s="257"/>
      <c r="AP90" s="257"/>
      <c r="AQ90" s="257"/>
      <c r="AR90" s="257"/>
      <c r="AS90" s="257"/>
      <c r="AT90" s="257"/>
      <c r="AU90" s="255"/>
      <c r="AV90" s="255"/>
      <c r="AW90" s="258"/>
      <c r="AX90" s="4"/>
    </row>
    <row r="91" spans="2:50" ht="12.75" customHeight="1">
      <c r="B91" s="40">
        <v>2</v>
      </c>
      <c r="C91" s="48">
        <f t="shared" si="9"/>
        <v>83</v>
      </c>
      <c r="D91" s="49">
        <v>3049</v>
      </c>
      <c r="E91" s="192" t="s">
        <v>190</v>
      </c>
      <c r="F91" s="192">
        <v>105</v>
      </c>
      <c r="G91" s="50" t="s">
        <v>34</v>
      </c>
      <c r="H91" s="50" t="s">
        <v>29</v>
      </c>
      <c r="I91" s="50" t="s">
        <v>236</v>
      </c>
      <c r="J91" s="155" t="s">
        <v>228</v>
      </c>
      <c r="K91" s="78">
        <v>1</v>
      </c>
      <c r="L91" s="168">
        <v>0</v>
      </c>
      <c r="M91" s="162">
        <v>10</v>
      </c>
      <c r="N91" s="51">
        <v>8</v>
      </c>
      <c r="O91" s="51">
        <v>2</v>
      </c>
      <c r="P91" s="52">
        <v>44</v>
      </c>
      <c r="Q91" s="51">
        <v>32</v>
      </c>
      <c r="R91" s="51">
        <v>12</v>
      </c>
      <c r="S91" s="53">
        <v>616.22</v>
      </c>
      <c r="T91" s="54">
        <v>406.86</v>
      </c>
      <c r="U91" s="54">
        <v>209.36</v>
      </c>
      <c r="V91" s="53">
        <v>616.22</v>
      </c>
      <c r="W91" s="54">
        <v>406.86</v>
      </c>
      <c r="X91" s="54">
        <v>209.36</v>
      </c>
      <c r="Y91" s="51">
        <v>2448</v>
      </c>
      <c r="Z91" s="291" t="s">
        <v>209</v>
      </c>
      <c r="AA91" s="290"/>
      <c r="AB91" s="46" t="s">
        <v>207</v>
      </c>
      <c r="AC91" s="265"/>
      <c r="AD91" s="265"/>
      <c r="AE91" s="266"/>
      <c r="AF91" s="267"/>
      <c r="AG91" s="267"/>
      <c r="AH91" s="267"/>
      <c r="AI91" s="256"/>
      <c r="AJ91" s="256"/>
      <c r="AK91" s="256"/>
      <c r="AL91" s="256"/>
      <c r="AM91" s="256"/>
      <c r="AN91" s="256"/>
      <c r="AO91" s="257"/>
      <c r="AP91" s="257"/>
      <c r="AQ91" s="257"/>
      <c r="AR91" s="257"/>
      <c r="AS91" s="257"/>
      <c r="AT91" s="257"/>
      <c r="AU91" s="255"/>
      <c r="AV91" s="255"/>
      <c r="AW91" s="258"/>
      <c r="AX91" s="4"/>
    </row>
    <row r="92" spans="2:50" ht="12.75" customHeight="1">
      <c r="B92" s="40">
        <v>2</v>
      </c>
      <c r="C92" s="65">
        <f t="shared" si="9"/>
        <v>84</v>
      </c>
      <c r="D92" s="9">
        <v>6018</v>
      </c>
      <c r="E92" s="191" t="s">
        <v>189</v>
      </c>
      <c r="F92" s="191"/>
      <c r="G92" s="10" t="s">
        <v>28</v>
      </c>
      <c r="H92" s="10" t="s">
        <v>29</v>
      </c>
      <c r="I92" s="10" t="s">
        <v>235</v>
      </c>
      <c r="J92" s="154">
        <v>2</v>
      </c>
      <c r="K92" s="77">
        <v>0</v>
      </c>
      <c r="L92" s="167">
        <v>1</v>
      </c>
      <c r="M92" s="161">
        <v>1</v>
      </c>
      <c r="N92" s="41">
        <v>0</v>
      </c>
      <c r="O92" s="41">
        <v>1</v>
      </c>
      <c r="P92" s="42">
        <v>23</v>
      </c>
      <c r="Q92" s="41">
        <v>0</v>
      </c>
      <c r="R92" s="41">
        <v>23</v>
      </c>
      <c r="S92" s="43">
        <v>371.74</v>
      </c>
      <c r="T92" s="44">
        <v>0</v>
      </c>
      <c r="U92" s="44">
        <v>371.74</v>
      </c>
      <c r="V92" s="43">
        <v>357.06</v>
      </c>
      <c r="W92" s="44">
        <v>0</v>
      </c>
      <c r="X92" s="44">
        <v>357.06</v>
      </c>
      <c r="Y92" s="41">
        <v>1922</v>
      </c>
      <c r="Z92" s="151">
        <v>1900</v>
      </c>
      <c r="AA92" s="45"/>
      <c r="AB92" s="46"/>
      <c r="AC92" s="265"/>
      <c r="AD92" s="265"/>
      <c r="AE92" s="266"/>
      <c r="AF92" s="267"/>
      <c r="AG92" s="267"/>
      <c r="AH92" s="267"/>
      <c r="AI92" s="256"/>
      <c r="AJ92" s="256"/>
      <c r="AK92" s="256"/>
      <c r="AL92" s="256"/>
      <c r="AM92" s="256"/>
      <c r="AN92" s="256"/>
      <c r="AO92" s="257"/>
      <c r="AP92" s="257"/>
      <c r="AQ92" s="257"/>
      <c r="AR92" s="257"/>
      <c r="AS92" s="257"/>
      <c r="AT92" s="257"/>
      <c r="AU92" s="255"/>
      <c r="AV92" s="255"/>
      <c r="AW92" s="258"/>
      <c r="AX92" s="4"/>
    </row>
    <row r="93" spans="2:50" ht="12.75" customHeight="1">
      <c r="B93" s="40">
        <v>2</v>
      </c>
      <c r="C93" s="48">
        <f t="shared" si="8"/>
        <v>85</v>
      </c>
      <c r="D93" s="49">
        <v>3054</v>
      </c>
      <c r="E93" s="192" t="s">
        <v>190</v>
      </c>
      <c r="F93" s="192">
        <v>181</v>
      </c>
      <c r="G93" s="50" t="s">
        <v>28</v>
      </c>
      <c r="H93" s="50" t="s">
        <v>29</v>
      </c>
      <c r="I93" s="50" t="s">
        <v>235</v>
      </c>
      <c r="J93" s="155">
        <v>3</v>
      </c>
      <c r="K93" s="78">
        <v>1</v>
      </c>
      <c r="L93" s="168">
        <v>0</v>
      </c>
      <c r="M93" s="162">
        <v>2</v>
      </c>
      <c r="N93" s="51">
        <v>2</v>
      </c>
      <c r="O93" s="51">
        <v>0</v>
      </c>
      <c r="P93" s="52">
        <v>8</v>
      </c>
      <c r="Q93" s="51">
        <v>8</v>
      </c>
      <c r="R93" s="51">
        <v>0</v>
      </c>
      <c r="S93" s="53">
        <f>SUM(T93:U93)</f>
        <v>130.68</v>
      </c>
      <c r="T93" s="54">
        <v>130.68</v>
      </c>
      <c r="U93" s="54">
        <v>0</v>
      </c>
      <c r="V93" s="53">
        <v>0</v>
      </c>
      <c r="W93" s="54">
        <v>0</v>
      </c>
      <c r="X93" s="54">
        <v>0</v>
      </c>
      <c r="Y93" s="51">
        <v>836</v>
      </c>
      <c r="Z93" s="51">
        <v>1905</v>
      </c>
      <c r="AA93" s="55"/>
      <c r="AB93" s="46"/>
      <c r="AC93" s="265"/>
      <c r="AD93" s="265"/>
      <c r="AE93" s="266"/>
      <c r="AF93" s="267"/>
      <c r="AG93" s="267"/>
      <c r="AH93" s="267"/>
      <c r="AI93" s="256"/>
      <c r="AJ93" s="256"/>
      <c r="AK93" s="256"/>
      <c r="AL93" s="256"/>
      <c r="AM93" s="256"/>
      <c r="AN93" s="256"/>
      <c r="AO93" s="257"/>
      <c r="AP93" s="257"/>
      <c r="AQ93" s="257"/>
      <c r="AR93" s="257"/>
      <c r="AS93" s="257"/>
      <c r="AT93" s="257"/>
      <c r="AU93" s="255"/>
      <c r="AV93" s="255"/>
      <c r="AW93" s="258"/>
      <c r="AX93" s="4"/>
    </row>
    <row r="94" spans="2:50" ht="12.75" customHeight="1">
      <c r="B94" s="40">
        <v>2</v>
      </c>
      <c r="C94" s="48">
        <f t="shared" si="8"/>
        <v>86</v>
      </c>
      <c r="D94" s="49">
        <v>6002</v>
      </c>
      <c r="E94" s="192" t="s">
        <v>190</v>
      </c>
      <c r="F94" s="192">
        <v>181</v>
      </c>
      <c r="G94" s="50" t="s">
        <v>28</v>
      </c>
      <c r="H94" s="50" t="s">
        <v>29</v>
      </c>
      <c r="I94" s="50" t="s">
        <v>235</v>
      </c>
      <c r="J94" s="155" t="s">
        <v>50</v>
      </c>
      <c r="K94" s="78">
        <v>0</v>
      </c>
      <c r="L94" s="168">
        <v>1</v>
      </c>
      <c r="M94" s="162">
        <v>1</v>
      </c>
      <c r="N94" s="51">
        <v>0</v>
      </c>
      <c r="O94" s="51">
        <v>1</v>
      </c>
      <c r="P94" s="52">
        <v>3</v>
      </c>
      <c r="Q94" s="51">
        <v>0</v>
      </c>
      <c r="R94" s="51">
        <v>3</v>
      </c>
      <c r="S94" s="53">
        <f>SUM(T94:U94)</f>
        <v>61.89</v>
      </c>
      <c r="T94" s="54">
        <v>0</v>
      </c>
      <c r="U94" s="54">
        <v>61.89</v>
      </c>
      <c r="V94" s="53">
        <v>0</v>
      </c>
      <c r="W94" s="54">
        <v>0</v>
      </c>
      <c r="X94" s="54">
        <v>0</v>
      </c>
      <c r="Y94" s="51">
        <v>836</v>
      </c>
      <c r="Z94" s="51">
        <v>1905</v>
      </c>
      <c r="AA94" s="55"/>
      <c r="AB94" s="46"/>
      <c r="AC94" s="265"/>
      <c r="AD94" s="265"/>
      <c r="AE94" s="266"/>
      <c r="AF94" s="267"/>
      <c r="AG94" s="267"/>
      <c r="AH94" s="267"/>
      <c r="AI94" s="256"/>
      <c r="AJ94" s="256"/>
      <c r="AK94" s="256"/>
      <c r="AL94" s="256"/>
      <c r="AM94" s="256"/>
      <c r="AN94" s="256"/>
      <c r="AO94" s="257"/>
      <c r="AP94" s="257"/>
      <c r="AQ94" s="257"/>
      <c r="AR94" s="257"/>
      <c r="AS94" s="257"/>
      <c r="AT94" s="257"/>
      <c r="AU94" s="255"/>
      <c r="AV94" s="255"/>
      <c r="AW94" s="258"/>
      <c r="AX94" s="4"/>
    </row>
    <row r="95" spans="2:50" ht="12.75" customHeight="1">
      <c r="B95" s="40">
        <v>2</v>
      </c>
      <c r="C95" s="48">
        <f t="shared" si="8"/>
        <v>87</v>
      </c>
      <c r="D95" s="49">
        <v>3055</v>
      </c>
      <c r="E95" s="192" t="s">
        <v>190</v>
      </c>
      <c r="F95" s="192">
        <v>196</v>
      </c>
      <c r="G95" s="50" t="s">
        <v>28</v>
      </c>
      <c r="H95" s="50" t="s">
        <v>29</v>
      </c>
      <c r="I95" s="50" t="s">
        <v>235</v>
      </c>
      <c r="J95" s="155">
        <v>9</v>
      </c>
      <c r="K95" s="78">
        <v>1</v>
      </c>
      <c r="L95" s="168">
        <v>0</v>
      </c>
      <c r="M95" s="162">
        <v>4</v>
      </c>
      <c r="N95" s="51">
        <v>4</v>
      </c>
      <c r="O95" s="51">
        <v>0</v>
      </c>
      <c r="P95" s="52">
        <v>10</v>
      </c>
      <c r="Q95" s="51">
        <v>10</v>
      </c>
      <c r="R95" s="51">
        <v>0</v>
      </c>
      <c r="S95" s="53">
        <f>SUM(T95:U95)</f>
        <v>158.07</v>
      </c>
      <c r="T95" s="54">
        <v>158.07</v>
      </c>
      <c r="U95" s="54">
        <v>0</v>
      </c>
      <c r="V95" s="53">
        <v>0</v>
      </c>
      <c r="W95" s="54">
        <v>0</v>
      </c>
      <c r="X95" s="54">
        <v>0</v>
      </c>
      <c r="Y95" s="51">
        <v>1024</v>
      </c>
      <c r="Z95" s="51">
        <v>1920</v>
      </c>
      <c r="AA95" s="55"/>
      <c r="AB95" s="46"/>
      <c r="AC95" s="265"/>
      <c r="AD95" s="265"/>
      <c r="AE95" s="266"/>
      <c r="AF95" s="267"/>
      <c r="AG95" s="267"/>
      <c r="AH95" s="267"/>
      <c r="AI95" s="256"/>
      <c r="AJ95" s="256"/>
      <c r="AK95" s="256"/>
      <c r="AL95" s="256"/>
      <c r="AM95" s="256"/>
      <c r="AN95" s="256"/>
      <c r="AO95" s="257"/>
      <c r="AP95" s="257"/>
      <c r="AQ95" s="257"/>
      <c r="AR95" s="257"/>
      <c r="AS95" s="257"/>
      <c r="AT95" s="257"/>
      <c r="AU95" s="255"/>
      <c r="AV95" s="255"/>
      <c r="AW95" s="258"/>
      <c r="AX95" s="4"/>
    </row>
    <row r="96" spans="2:50" ht="12.75" customHeight="1">
      <c r="B96" s="40">
        <v>2</v>
      </c>
      <c r="C96" s="48">
        <f t="shared" si="8"/>
        <v>88</v>
      </c>
      <c r="D96" s="49">
        <v>3056</v>
      </c>
      <c r="E96" s="192" t="s">
        <v>190</v>
      </c>
      <c r="F96" s="192">
        <v>203</v>
      </c>
      <c r="G96" s="50" t="s">
        <v>28</v>
      </c>
      <c r="H96" s="50" t="s">
        <v>29</v>
      </c>
      <c r="I96" s="50" t="s">
        <v>235</v>
      </c>
      <c r="J96" s="155">
        <v>10</v>
      </c>
      <c r="K96" s="78">
        <v>1</v>
      </c>
      <c r="L96" s="168">
        <v>0</v>
      </c>
      <c r="M96" s="162">
        <v>7</v>
      </c>
      <c r="N96" s="51">
        <v>7</v>
      </c>
      <c r="O96" s="51">
        <v>0</v>
      </c>
      <c r="P96" s="52">
        <v>22</v>
      </c>
      <c r="Q96" s="51">
        <v>22</v>
      </c>
      <c r="R96" s="51">
        <v>0</v>
      </c>
      <c r="S96" s="53">
        <f>SUM(T96:U96)</f>
        <v>426.34</v>
      </c>
      <c r="T96" s="54">
        <v>426.34</v>
      </c>
      <c r="U96" s="54">
        <v>0</v>
      </c>
      <c r="V96" s="53">
        <f>+W96+X96</f>
        <v>0</v>
      </c>
      <c r="W96" s="54">
        <v>0</v>
      </c>
      <c r="X96" s="54">
        <v>0</v>
      </c>
      <c r="Y96" s="51">
        <v>2586</v>
      </c>
      <c r="Z96" s="51">
        <v>1900</v>
      </c>
      <c r="AA96" s="55"/>
      <c r="AB96" s="46"/>
      <c r="AC96" s="265"/>
      <c r="AD96" s="265"/>
      <c r="AE96" s="266"/>
      <c r="AF96" s="267"/>
      <c r="AG96" s="267"/>
      <c r="AH96" s="267"/>
      <c r="AI96" s="256"/>
      <c r="AJ96" s="256"/>
      <c r="AK96" s="256"/>
      <c r="AL96" s="256"/>
      <c r="AM96" s="256"/>
      <c r="AN96" s="256"/>
      <c r="AO96" s="257"/>
      <c r="AP96" s="257"/>
      <c r="AQ96" s="257"/>
      <c r="AR96" s="257"/>
      <c r="AS96" s="257"/>
      <c r="AT96" s="257"/>
      <c r="AU96" s="255"/>
      <c r="AV96" s="255"/>
      <c r="AW96" s="258"/>
      <c r="AX96" s="4"/>
    </row>
    <row r="97" spans="2:50" ht="12.75" customHeight="1">
      <c r="B97" s="40">
        <v>2</v>
      </c>
      <c r="C97" s="48">
        <f t="shared" si="8"/>
        <v>89</v>
      </c>
      <c r="D97" s="49">
        <v>3057</v>
      </c>
      <c r="E97" s="192" t="s">
        <v>190</v>
      </c>
      <c r="F97" s="192">
        <v>203</v>
      </c>
      <c r="G97" s="50" t="s">
        <v>28</v>
      </c>
      <c r="H97" s="50" t="s">
        <v>29</v>
      </c>
      <c r="I97" s="50" t="s">
        <v>235</v>
      </c>
      <c r="J97" s="155">
        <v>12</v>
      </c>
      <c r="K97" s="78">
        <v>1</v>
      </c>
      <c r="L97" s="168">
        <v>0</v>
      </c>
      <c r="M97" s="162">
        <v>7</v>
      </c>
      <c r="N97" s="51">
        <v>7</v>
      </c>
      <c r="O97" s="51">
        <v>0</v>
      </c>
      <c r="P97" s="52">
        <v>20</v>
      </c>
      <c r="Q97" s="51">
        <v>20</v>
      </c>
      <c r="R97" s="51">
        <v>0</v>
      </c>
      <c r="S97" s="53">
        <f>SUM(T97:U97)</f>
        <v>359.02</v>
      </c>
      <c r="T97" s="54">
        <v>359.02</v>
      </c>
      <c r="U97" s="54">
        <v>0</v>
      </c>
      <c r="V97" s="53">
        <v>0</v>
      </c>
      <c r="W97" s="54">
        <v>0</v>
      </c>
      <c r="X97" s="54">
        <v>0</v>
      </c>
      <c r="Y97" s="51">
        <v>1853</v>
      </c>
      <c r="Z97" s="51">
        <v>1895</v>
      </c>
      <c r="AA97" s="55"/>
      <c r="AB97" s="46"/>
      <c r="AC97" s="265"/>
      <c r="AD97" s="265"/>
      <c r="AE97" s="266"/>
      <c r="AF97" s="267"/>
      <c r="AG97" s="267"/>
      <c r="AH97" s="267"/>
      <c r="AI97" s="256"/>
      <c r="AJ97" s="256"/>
      <c r="AK97" s="256"/>
      <c r="AL97" s="256"/>
      <c r="AM97" s="256"/>
      <c r="AN97" s="256"/>
      <c r="AO97" s="257"/>
      <c r="AP97" s="257"/>
      <c r="AQ97" s="257"/>
      <c r="AR97" s="257"/>
      <c r="AS97" s="257"/>
      <c r="AT97" s="257"/>
      <c r="AU97" s="255"/>
      <c r="AV97" s="255"/>
      <c r="AW97" s="258"/>
      <c r="AX97" s="4"/>
    </row>
    <row r="98" spans="2:50" ht="12.75" customHeight="1">
      <c r="B98" s="40">
        <v>2</v>
      </c>
      <c r="C98" s="8">
        <f t="shared" si="8"/>
        <v>90</v>
      </c>
      <c r="D98" s="9">
        <v>1041</v>
      </c>
      <c r="E98" s="191" t="s">
        <v>189</v>
      </c>
      <c r="F98" s="191"/>
      <c r="G98" s="10" t="s">
        <v>28</v>
      </c>
      <c r="H98" s="10" t="s">
        <v>29</v>
      </c>
      <c r="I98" s="67" t="s">
        <v>235</v>
      </c>
      <c r="J98" s="154" t="s">
        <v>51</v>
      </c>
      <c r="K98" s="77">
        <v>1</v>
      </c>
      <c r="L98" s="167">
        <v>0</v>
      </c>
      <c r="M98" s="161">
        <v>10</v>
      </c>
      <c r="N98" s="41">
        <v>10</v>
      </c>
      <c r="O98" s="41">
        <v>0</v>
      </c>
      <c r="P98" s="42">
        <v>32</v>
      </c>
      <c r="Q98" s="41">
        <v>32</v>
      </c>
      <c r="R98" s="41">
        <v>0</v>
      </c>
      <c r="S98" s="43">
        <v>556.64</v>
      </c>
      <c r="T98" s="44">
        <v>556.64</v>
      </c>
      <c r="U98" s="44">
        <v>0</v>
      </c>
      <c r="V98" s="43">
        <v>556.64</v>
      </c>
      <c r="W98" s="44">
        <v>556.64</v>
      </c>
      <c r="X98" s="44">
        <v>0</v>
      </c>
      <c r="Y98" s="41">
        <v>3914</v>
      </c>
      <c r="Z98" s="41">
        <v>1906</v>
      </c>
      <c r="AA98" s="45"/>
      <c r="AB98" s="46"/>
      <c r="AC98" s="265"/>
      <c r="AD98" s="265"/>
      <c r="AE98" s="266"/>
      <c r="AF98" s="267"/>
      <c r="AG98" s="267"/>
      <c r="AH98" s="267"/>
      <c r="AI98" s="256"/>
      <c r="AJ98" s="256"/>
      <c r="AK98" s="256"/>
      <c r="AL98" s="256"/>
      <c r="AM98" s="256"/>
      <c r="AN98" s="256"/>
      <c r="AO98" s="257"/>
      <c r="AP98" s="257"/>
      <c r="AQ98" s="257"/>
      <c r="AR98" s="257"/>
      <c r="AS98" s="257"/>
      <c r="AT98" s="257"/>
      <c r="AU98" s="255"/>
      <c r="AV98" s="255"/>
      <c r="AW98" s="258"/>
      <c r="AX98" s="4"/>
    </row>
    <row r="99" spans="2:50" ht="12.75" customHeight="1">
      <c r="B99" s="40">
        <v>5</v>
      </c>
      <c r="C99" s="48">
        <f t="shared" si="8"/>
        <v>91</v>
      </c>
      <c r="D99" s="49">
        <v>3202</v>
      </c>
      <c r="E99" s="192" t="s">
        <v>190</v>
      </c>
      <c r="F99" s="192">
        <v>149</v>
      </c>
      <c r="G99" s="50" t="s">
        <v>28</v>
      </c>
      <c r="H99" s="50" t="s">
        <v>29</v>
      </c>
      <c r="I99" s="50" t="s">
        <v>52</v>
      </c>
      <c r="J99" s="155">
        <v>25</v>
      </c>
      <c r="K99" s="78">
        <v>1</v>
      </c>
      <c r="L99" s="168">
        <v>0</v>
      </c>
      <c r="M99" s="162">
        <f>SUM(N99:O99)</f>
        <v>5</v>
      </c>
      <c r="N99" s="51">
        <v>4</v>
      </c>
      <c r="O99" s="51">
        <v>1</v>
      </c>
      <c r="P99" s="52">
        <f>SUM(Q99:R99)</f>
        <v>15</v>
      </c>
      <c r="Q99" s="51">
        <v>14</v>
      </c>
      <c r="R99" s="51">
        <v>1</v>
      </c>
      <c r="S99" s="53">
        <f>SUM(T99:U99)</f>
        <v>297.58</v>
      </c>
      <c r="T99" s="54">
        <v>269.01</v>
      </c>
      <c r="U99" s="54">
        <v>28.57</v>
      </c>
      <c r="V99" s="53">
        <f>SUM(W99:X99)</f>
        <v>252.54</v>
      </c>
      <c r="W99" s="54">
        <v>252.54</v>
      </c>
      <c r="X99" s="54">
        <v>0</v>
      </c>
      <c r="Y99" s="51">
        <v>1193</v>
      </c>
      <c r="Z99" s="51">
        <v>1928</v>
      </c>
      <c r="AA99" s="55"/>
      <c r="AB99" s="46"/>
      <c r="AC99" s="265"/>
      <c r="AD99" s="265"/>
      <c r="AE99" s="266"/>
      <c r="AF99" s="267"/>
      <c r="AG99" s="267"/>
      <c r="AH99" s="267"/>
      <c r="AI99" s="256"/>
      <c r="AJ99" s="256"/>
      <c r="AK99" s="256"/>
      <c r="AL99" s="256"/>
      <c r="AM99" s="256"/>
      <c r="AN99" s="256"/>
      <c r="AO99" s="257"/>
      <c r="AP99" s="257"/>
      <c r="AQ99" s="257"/>
      <c r="AR99" s="257"/>
      <c r="AS99" s="257"/>
      <c r="AT99" s="257"/>
      <c r="AU99" s="255"/>
      <c r="AV99" s="255"/>
      <c r="AW99" s="258"/>
      <c r="AX99" s="4"/>
    </row>
    <row r="100" spans="2:50" ht="12.75" customHeight="1">
      <c r="B100" s="40">
        <v>2</v>
      </c>
      <c r="C100" s="48">
        <f t="shared" si="8"/>
        <v>92</v>
      </c>
      <c r="D100" s="49">
        <v>3059</v>
      </c>
      <c r="E100" s="192" t="s">
        <v>190</v>
      </c>
      <c r="F100" s="192">
        <v>185</v>
      </c>
      <c r="G100" s="50" t="s">
        <v>28</v>
      </c>
      <c r="H100" s="50" t="s">
        <v>29</v>
      </c>
      <c r="I100" s="50" t="s">
        <v>53</v>
      </c>
      <c r="J100" s="155">
        <v>1</v>
      </c>
      <c r="K100" s="78">
        <v>1</v>
      </c>
      <c r="L100" s="168">
        <v>0</v>
      </c>
      <c r="M100" s="162">
        <f>SUM(N100:O100)</f>
        <v>4</v>
      </c>
      <c r="N100" s="51">
        <v>2</v>
      </c>
      <c r="O100" s="51">
        <v>2</v>
      </c>
      <c r="P100" s="52">
        <f>SUM(Q100:R100)</f>
        <v>12</v>
      </c>
      <c r="Q100" s="51">
        <v>7</v>
      </c>
      <c r="R100" s="51">
        <v>5</v>
      </c>
      <c r="S100" s="53">
        <f>SUM(T100:U100)</f>
        <v>204.04</v>
      </c>
      <c r="T100" s="54">
        <v>114.44</v>
      </c>
      <c r="U100" s="54">
        <v>89.6</v>
      </c>
      <c r="V100" s="53">
        <v>0</v>
      </c>
      <c r="W100" s="54">
        <v>0</v>
      </c>
      <c r="X100" s="54">
        <v>0</v>
      </c>
      <c r="Y100" s="51">
        <v>831</v>
      </c>
      <c r="Z100" s="51">
        <v>1900</v>
      </c>
      <c r="AA100" s="55"/>
      <c r="AB100" s="46"/>
      <c r="AC100" s="265"/>
      <c r="AD100" s="265"/>
      <c r="AE100" s="266"/>
      <c r="AF100" s="267"/>
      <c r="AG100" s="267"/>
      <c r="AH100" s="267"/>
      <c r="AI100" s="256"/>
      <c r="AJ100" s="256"/>
      <c r="AK100" s="256"/>
      <c r="AL100" s="256"/>
      <c r="AM100" s="256"/>
      <c r="AN100" s="256"/>
      <c r="AO100" s="257"/>
      <c r="AP100" s="257"/>
      <c r="AQ100" s="257"/>
      <c r="AR100" s="257"/>
      <c r="AS100" s="257"/>
      <c r="AT100" s="257"/>
      <c r="AU100" s="255"/>
      <c r="AV100" s="255"/>
      <c r="AW100" s="258"/>
      <c r="AX100" s="4"/>
    </row>
    <row r="101" spans="2:50" ht="12.75" customHeight="1">
      <c r="B101" s="40">
        <v>2</v>
      </c>
      <c r="C101" s="48">
        <f t="shared" si="8"/>
        <v>93</v>
      </c>
      <c r="D101" s="49">
        <v>3060</v>
      </c>
      <c r="E101" s="192" t="s">
        <v>190</v>
      </c>
      <c r="F101" s="192">
        <v>185</v>
      </c>
      <c r="G101" s="50" t="s">
        <v>28</v>
      </c>
      <c r="H101" s="50" t="s">
        <v>29</v>
      </c>
      <c r="I101" s="50" t="s">
        <v>53</v>
      </c>
      <c r="J101" s="155">
        <v>3</v>
      </c>
      <c r="K101" s="78">
        <v>1</v>
      </c>
      <c r="L101" s="168">
        <v>0</v>
      </c>
      <c r="M101" s="162">
        <f>SUM(N101:O101)</f>
        <v>10</v>
      </c>
      <c r="N101" s="51">
        <v>8</v>
      </c>
      <c r="O101" s="51">
        <v>2</v>
      </c>
      <c r="P101" s="52">
        <f>SUM(Q101:R101)</f>
        <v>41</v>
      </c>
      <c r="Q101" s="51">
        <v>27</v>
      </c>
      <c r="R101" s="51">
        <v>14</v>
      </c>
      <c r="S101" s="53">
        <f>SUM(T101:U101)</f>
        <v>715.34</v>
      </c>
      <c r="T101" s="54">
        <v>475.62</v>
      </c>
      <c r="U101" s="54">
        <v>239.72</v>
      </c>
      <c r="V101" s="53">
        <v>28.88</v>
      </c>
      <c r="W101" s="54">
        <v>0</v>
      </c>
      <c r="X101" s="54">
        <v>28.88</v>
      </c>
      <c r="Y101" s="51">
        <v>788</v>
      </c>
      <c r="Z101" s="51">
        <v>1900</v>
      </c>
      <c r="AA101" s="55"/>
      <c r="AB101" s="46"/>
      <c r="AC101" s="265"/>
      <c r="AD101" s="265"/>
      <c r="AE101" s="266"/>
      <c r="AF101" s="267"/>
      <c r="AG101" s="267"/>
      <c r="AH101" s="267"/>
      <c r="AI101" s="256"/>
      <c r="AJ101" s="256"/>
      <c r="AK101" s="256"/>
      <c r="AL101" s="256"/>
      <c r="AM101" s="256"/>
      <c r="AN101" s="256"/>
      <c r="AO101" s="257"/>
      <c r="AP101" s="257"/>
      <c r="AQ101" s="257"/>
      <c r="AR101" s="257"/>
      <c r="AS101" s="257"/>
      <c r="AT101" s="257"/>
      <c r="AU101" s="255"/>
      <c r="AV101" s="255"/>
      <c r="AW101" s="258"/>
      <c r="AX101" s="4"/>
    </row>
    <row r="102" spans="2:50" ht="12.75" customHeight="1">
      <c r="B102" s="40">
        <v>2</v>
      </c>
      <c r="C102" s="8">
        <f t="shared" si="8"/>
        <v>94</v>
      </c>
      <c r="D102" s="9">
        <v>6017</v>
      </c>
      <c r="E102" s="191" t="s">
        <v>189</v>
      </c>
      <c r="F102" s="191"/>
      <c r="G102" s="10" t="s">
        <v>28</v>
      </c>
      <c r="H102" s="10" t="s">
        <v>29</v>
      </c>
      <c r="I102" s="67" t="s">
        <v>53</v>
      </c>
      <c r="J102" s="154">
        <v>5</v>
      </c>
      <c r="K102" s="77">
        <v>0</v>
      </c>
      <c r="L102" s="167">
        <v>1</v>
      </c>
      <c r="M102" s="161">
        <f>SUM(N102:O102)</f>
        <v>2</v>
      </c>
      <c r="N102" s="41">
        <v>0</v>
      </c>
      <c r="O102" s="41">
        <v>2</v>
      </c>
      <c r="P102" s="42">
        <v>18</v>
      </c>
      <c r="Q102" s="41">
        <v>0</v>
      </c>
      <c r="R102" s="41">
        <v>18</v>
      </c>
      <c r="S102" s="43">
        <v>254.64</v>
      </c>
      <c r="T102" s="44">
        <v>0</v>
      </c>
      <c r="U102" s="44">
        <v>254.64</v>
      </c>
      <c r="V102" s="43">
        <f>SUM(W102:X102)</f>
        <v>254.64</v>
      </c>
      <c r="W102" s="44">
        <v>0</v>
      </c>
      <c r="X102" s="44">
        <v>254.64</v>
      </c>
      <c r="Y102" s="41">
        <v>1171</v>
      </c>
      <c r="Z102" s="41">
        <v>1902</v>
      </c>
      <c r="AA102" s="45"/>
      <c r="AB102" s="46"/>
      <c r="AC102" s="265"/>
      <c r="AD102" s="265"/>
      <c r="AE102" s="266"/>
      <c r="AF102" s="267"/>
      <c r="AG102" s="267"/>
      <c r="AH102" s="267"/>
      <c r="AI102" s="256"/>
      <c r="AJ102" s="256"/>
      <c r="AK102" s="256"/>
      <c r="AL102" s="256"/>
      <c r="AM102" s="256"/>
      <c r="AN102" s="256"/>
      <c r="AO102" s="257"/>
      <c r="AP102" s="257"/>
      <c r="AQ102" s="257"/>
      <c r="AR102" s="257"/>
      <c r="AS102" s="257"/>
      <c r="AT102" s="257"/>
      <c r="AU102" s="255"/>
      <c r="AV102" s="255"/>
      <c r="AW102" s="258"/>
      <c r="AX102" s="4"/>
    </row>
    <row r="103" spans="2:50" ht="12.75" customHeight="1">
      <c r="B103" s="40">
        <v>2</v>
      </c>
      <c r="C103" s="8">
        <f t="shared" si="8"/>
        <v>95</v>
      </c>
      <c r="D103" s="9">
        <v>3061</v>
      </c>
      <c r="E103" s="191" t="s">
        <v>189</v>
      </c>
      <c r="F103" s="191"/>
      <c r="G103" s="10" t="s">
        <v>28</v>
      </c>
      <c r="H103" s="10" t="s">
        <v>29</v>
      </c>
      <c r="I103" s="67" t="s">
        <v>53</v>
      </c>
      <c r="J103" s="154">
        <v>7</v>
      </c>
      <c r="K103" s="77">
        <v>1</v>
      </c>
      <c r="L103" s="167">
        <v>0</v>
      </c>
      <c r="M103" s="161">
        <f>SUM(N103:O103)</f>
        <v>3</v>
      </c>
      <c r="N103" s="41">
        <v>3</v>
      </c>
      <c r="O103" s="41">
        <v>0</v>
      </c>
      <c r="P103" s="42">
        <f>SUM(Q103:R103)</f>
        <v>10</v>
      </c>
      <c r="Q103" s="41">
        <v>10</v>
      </c>
      <c r="R103" s="41">
        <v>0</v>
      </c>
      <c r="S103" s="43">
        <f>SUM(T103:U103)</f>
        <v>215.98</v>
      </c>
      <c r="T103" s="44">
        <v>215.98</v>
      </c>
      <c r="U103" s="44">
        <v>0</v>
      </c>
      <c r="V103" s="43">
        <v>0</v>
      </c>
      <c r="W103" s="44">
        <v>0</v>
      </c>
      <c r="X103" s="44">
        <v>0</v>
      </c>
      <c r="Y103" s="41">
        <v>1144</v>
      </c>
      <c r="Z103" s="41">
        <v>1901</v>
      </c>
      <c r="AA103" s="45"/>
      <c r="AB103" s="46"/>
      <c r="AC103" s="265"/>
      <c r="AD103" s="265"/>
      <c r="AE103" s="266"/>
      <c r="AF103" s="267"/>
      <c r="AG103" s="267"/>
      <c r="AH103" s="267"/>
      <c r="AI103" s="256"/>
      <c r="AJ103" s="256"/>
      <c r="AK103" s="256"/>
      <c r="AL103" s="256"/>
      <c r="AM103" s="256"/>
      <c r="AN103" s="256"/>
      <c r="AO103" s="257"/>
      <c r="AP103" s="257"/>
      <c r="AQ103" s="257"/>
      <c r="AR103" s="257"/>
      <c r="AS103" s="257"/>
      <c r="AT103" s="257"/>
      <c r="AU103" s="255"/>
      <c r="AV103" s="255"/>
      <c r="AW103" s="258"/>
      <c r="AX103" s="4"/>
    </row>
    <row r="104" spans="2:50" ht="12.75" customHeight="1">
      <c r="B104" s="40">
        <v>2</v>
      </c>
      <c r="C104" s="8">
        <f t="shared" si="8"/>
        <v>96</v>
      </c>
      <c r="D104" s="9">
        <v>3072</v>
      </c>
      <c r="E104" s="191" t="s">
        <v>189</v>
      </c>
      <c r="F104" s="191"/>
      <c r="G104" s="10" t="s">
        <v>28</v>
      </c>
      <c r="H104" s="10" t="s">
        <v>29</v>
      </c>
      <c r="I104" s="67" t="s">
        <v>53</v>
      </c>
      <c r="J104" s="154" t="s">
        <v>54</v>
      </c>
      <c r="K104" s="77">
        <v>1</v>
      </c>
      <c r="L104" s="167">
        <v>0</v>
      </c>
      <c r="M104" s="161">
        <f aca="true" t="shared" si="10" ref="M104:M115">SUM(N104:O104)</f>
        <v>7</v>
      </c>
      <c r="N104" s="41">
        <v>7</v>
      </c>
      <c r="O104" s="41">
        <v>0</v>
      </c>
      <c r="P104" s="42">
        <f aca="true" t="shared" si="11" ref="P104:P115">SUM(Q104:R104)</f>
        <v>16</v>
      </c>
      <c r="Q104" s="41">
        <v>16</v>
      </c>
      <c r="R104" s="41">
        <v>0</v>
      </c>
      <c r="S104" s="43">
        <f aca="true" t="shared" si="12" ref="S104:S115">SUM(T104:U104)</f>
        <v>269.73</v>
      </c>
      <c r="T104" s="44">
        <v>269.73</v>
      </c>
      <c r="U104" s="44">
        <v>0</v>
      </c>
      <c r="V104" s="43">
        <v>0</v>
      </c>
      <c r="W104" s="44">
        <v>0</v>
      </c>
      <c r="X104" s="44">
        <v>0</v>
      </c>
      <c r="Y104" s="41">
        <v>2080</v>
      </c>
      <c r="Z104" s="41">
        <v>1901</v>
      </c>
      <c r="AA104" s="45"/>
      <c r="AB104" s="46"/>
      <c r="AC104" s="265"/>
      <c r="AD104" s="265"/>
      <c r="AE104" s="266"/>
      <c r="AF104" s="267"/>
      <c r="AG104" s="267"/>
      <c r="AH104" s="267"/>
      <c r="AI104" s="256"/>
      <c r="AJ104" s="256"/>
      <c r="AK104" s="256"/>
      <c r="AL104" s="256"/>
      <c r="AM104" s="256"/>
      <c r="AN104" s="256"/>
      <c r="AO104" s="257"/>
      <c r="AP104" s="257"/>
      <c r="AQ104" s="257"/>
      <c r="AR104" s="257"/>
      <c r="AS104" s="257"/>
      <c r="AT104" s="257"/>
      <c r="AU104" s="255"/>
      <c r="AV104" s="255"/>
      <c r="AW104" s="258"/>
      <c r="AX104" s="4"/>
    </row>
    <row r="105" spans="2:50" ht="12.75" customHeight="1">
      <c r="B105" s="40">
        <v>2</v>
      </c>
      <c r="C105" s="48">
        <f t="shared" si="8"/>
        <v>97</v>
      </c>
      <c r="D105" s="49">
        <v>3062</v>
      </c>
      <c r="E105" s="192" t="s">
        <v>190</v>
      </c>
      <c r="F105" s="192">
        <v>206</v>
      </c>
      <c r="G105" s="50" t="s">
        <v>28</v>
      </c>
      <c r="H105" s="50" t="s">
        <v>29</v>
      </c>
      <c r="I105" s="50" t="s">
        <v>53</v>
      </c>
      <c r="J105" s="155">
        <v>8</v>
      </c>
      <c r="K105" s="78">
        <v>1</v>
      </c>
      <c r="L105" s="168">
        <v>0</v>
      </c>
      <c r="M105" s="162">
        <f t="shared" si="10"/>
        <v>4</v>
      </c>
      <c r="N105" s="51">
        <v>4</v>
      </c>
      <c r="O105" s="51">
        <v>0</v>
      </c>
      <c r="P105" s="52">
        <f t="shared" si="11"/>
        <v>10</v>
      </c>
      <c r="Q105" s="51">
        <v>10</v>
      </c>
      <c r="R105" s="51">
        <v>0</v>
      </c>
      <c r="S105" s="53">
        <f t="shared" si="12"/>
        <v>172.4</v>
      </c>
      <c r="T105" s="54">
        <v>172.4</v>
      </c>
      <c r="U105" s="54">
        <v>0</v>
      </c>
      <c r="V105" s="53">
        <v>0</v>
      </c>
      <c r="W105" s="54">
        <v>0</v>
      </c>
      <c r="X105" s="54">
        <v>0</v>
      </c>
      <c r="Y105" s="51">
        <v>606</v>
      </c>
      <c r="Z105" s="51">
        <v>1915</v>
      </c>
      <c r="AA105" s="55"/>
      <c r="AB105" s="46"/>
      <c r="AC105" s="265"/>
      <c r="AD105" s="265"/>
      <c r="AE105" s="266"/>
      <c r="AF105" s="267"/>
      <c r="AG105" s="267"/>
      <c r="AH105" s="267"/>
      <c r="AI105" s="256"/>
      <c r="AJ105" s="256"/>
      <c r="AK105" s="256"/>
      <c r="AL105" s="256"/>
      <c r="AM105" s="256"/>
      <c r="AN105" s="256"/>
      <c r="AO105" s="257"/>
      <c r="AP105" s="257"/>
      <c r="AQ105" s="257"/>
      <c r="AR105" s="257"/>
      <c r="AS105" s="257"/>
      <c r="AT105" s="257"/>
      <c r="AU105" s="255"/>
      <c r="AV105" s="255"/>
      <c r="AW105" s="258"/>
      <c r="AX105" s="4"/>
    </row>
    <row r="106" spans="2:50" ht="12.75" customHeight="1">
      <c r="B106" s="40">
        <v>2</v>
      </c>
      <c r="C106" s="8">
        <f t="shared" si="8"/>
        <v>98</v>
      </c>
      <c r="D106" s="9">
        <v>3063</v>
      </c>
      <c r="E106" s="191" t="s">
        <v>189</v>
      </c>
      <c r="F106" s="191"/>
      <c r="G106" s="10" t="s">
        <v>28</v>
      </c>
      <c r="H106" s="10" t="s">
        <v>29</v>
      </c>
      <c r="I106" s="67" t="s">
        <v>53</v>
      </c>
      <c r="J106" s="154">
        <v>13</v>
      </c>
      <c r="K106" s="77">
        <v>1</v>
      </c>
      <c r="L106" s="167">
        <v>0</v>
      </c>
      <c r="M106" s="161">
        <f t="shared" si="10"/>
        <v>6</v>
      </c>
      <c r="N106" s="41">
        <v>6</v>
      </c>
      <c r="O106" s="41">
        <v>0</v>
      </c>
      <c r="P106" s="42">
        <f t="shared" si="11"/>
        <v>16</v>
      </c>
      <c r="Q106" s="41">
        <v>16</v>
      </c>
      <c r="R106" s="41">
        <v>0</v>
      </c>
      <c r="S106" s="43">
        <f t="shared" si="12"/>
        <v>235.82</v>
      </c>
      <c r="T106" s="44">
        <v>235.82</v>
      </c>
      <c r="U106" s="44">
        <v>0</v>
      </c>
      <c r="V106" s="43">
        <v>0</v>
      </c>
      <c r="W106" s="44">
        <v>0</v>
      </c>
      <c r="X106" s="44">
        <v>0</v>
      </c>
      <c r="Y106" s="41">
        <v>1349</v>
      </c>
      <c r="Z106" s="41">
        <v>1900</v>
      </c>
      <c r="AA106" s="45"/>
      <c r="AB106" s="46"/>
      <c r="AC106" s="265"/>
      <c r="AD106" s="265"/>
      <c r="AE106" s="266"/>
      <c r="AF106" s="267"/>
      <c r="AG106" s="267"/>
      <c r="AH106" s="267"/>
      <c r="AI106" s="256"/>
      <c r="AJ106" s="256"/>
      <c r="AK106" s="256"/>
      <c r="AL106" s="256"/>
      <c r="AM106" s="256"/>
      <c r="AN106" s="256"/>
      <c r="AO106" s="257"/>
      <c r="AP106" s="257"/>
      <c r="AQ106" s="257"/>
      <c r="AR106" s="257"/>
      <c r="AS106" s="257"/>
      <c r="AT106" s="257"/>
      <c r="AU106" s="255"/>
      <c r="AV106" s="255"/>
      <c r="AW106" s="258"/>
      <c r="AX106" s="4"/>
    </row>
    <row r="107" spans="2:50" ht="12.75" customHeight="1">
      <c r="B107" s="40">
        <v>2</v>
      </c>
      <c r="C107" s="48">
        <f t="shared" si="8"/>
        <v>99</v>
      </c>
      <c r="D107" s="49">
        <v>3064</v>
      </c>
      <c r="E107" s="192" t="s">
        <v>190</v>
      </c>
      <c r="F107" s="192">
        <v>207</v>
      </c>
      <c r="G107" s="50" t="s">
        <v>28</v>
      </c>
      <c r="H107" s="50" t="s">
        <v>29</v>
      </c>
      <c r="I107" s="50" t="s">
        <v>53</v>
      </c>
      <c r="J107" s="155">
        <v>14</v>
      </c>
      <c r="K107" s="78">
        <v>1</v>
      </c>
      <c r="L107" s="168">
        <v>0</v>
      </c>
      <c r="M107" s="162">
        <f t="shared" si="10"/>
        <v>4</v>
      </c>
      <c r="N107" s="51">
        <v>4</v>
      </c>
      <c r="O107" s="51">
        <v>0</v>
      </c>
      <c r="P107" s="52">
        <f t="shared" si="11"/>
        <v>16</v>
      </c>
      <c r="Q107" s="51">
        <v>16</v>
      </c>
      <c r="R107" s="51">
        <v>0</v>
      </c>
      <c r="S107" s="53">
        <f t="shared" si="12"/>
        <v>201.98</v>
      </c>
      <c r="T107" s="54">
        <v>201.98</v>
      </c>
      <c r="U107" s="54">
        <v>0</v>
      </c>
      <c r="V107" s="53">
        <v>0</v>
      </c>
      <c r="W107" s="54">
        <v>0</v>
      </c>
      <c r="X107" s="54">
        <v>0</v>
      </c>
      <c r="Y107" s="51">
        <v>506</v>
      </c>
      <c r="Z107" s="51">
        <v>1900</v>
      </c>
      <c r="AA107" s="55"/>
      <c r="AB107" s="46"/>
      <c r="AC107" s="265"/>
      <c r="AD107" s="265"/>
      <c r="AE107" s="266"/>
      <c r="AF107" s="267"/>
      <c r="AG107" s="267"/>
      <c r="AH107" s="267"/>
      <c r="AI107" s="256"/>
      <c r="AJ107" s="256"/>
      <c r="AK107" s="256"/>
      <c r="AL107" s="256"/>
      <c r="AM107" s="256"/>
      <c r="AN107" s="256"/>
      <c r="AO107" s="257"/>
      <c r="AP107" s="257"/>
      <c r="AQ107" s="257"/>
      <c r="AR107" s="257"/>
      <c r="AS107" s="257"/>
      <c r="AT107" s="257"/>
      <c r="AU107" s="255"/>
      <c r="AV107" s="255"/>
      <c r="AW107" s="258"/>
      <c r="AX107" s="4"/>
    </row>
    <row r="108" spans="2:50" ht="12.75" customHeight="1">
      <c r="B108" s="40">
        <v>2</v>
      </c>
      <c r="C108" s="8">
        <f t="shared" si="8"/>
        <v>100</v>
      </c>
      <c r="D108" s="9">
        <v>3065</v>
      </c>
      <c r="E108" s="191" t="s">
        <v>189</v>
      </c>
      <c r="F108" s="191"/>
      <c r="G108" s="10" t="s">
        <v>28</v>
      </c>
      <c r="H108" s="10" t="s">
        <v>29</v>
      </c>
      <c r="I108" s="67" t="s">
        <v>53</v>
      </c>
      <c r="J108" s="154">
        <v>16</v>
      </c>
      <c r="K108" s="77">
        <v>1</v>
      </c>
      <c r="L108" s="167">
        <v>0</v>
      </c>
      <c r="M108" s="161">
        <f t="shared" si="10"/>
        <v>4</v>
      </c>
      <c r="N108" s="41">
        <v>4</v>
      </c>
      <c r="O108" s="41">
        <v>0</v>
      </c>
      <c r="P108" s="42">
        <f t="shared" si="11"/>
        <v>19</v>
      </c>
      <c r="Q108" s="41">
        <v>19</v>
      </c>
      <c r="R108" s="41">
        <v>0</v>
      </c>
      <c r="S108" s="43">
        <f t="shared" si="12"/>
        <v>266.49</v>
      </c>
      <c r="T108" s="44">
        <v>266.49</v>
      </c>
      <c r="U108" s="44">
        <v>0</v>
      </c>
      <c r="V108" s="43">
        <v>0</v>
      </c>
      <c r="W108" s="44">
        <v>0</v>
      </c>
      <c r="X108" s="44">
        <v>0</v>
      </c>
      <c r="Y108" s="41">
        <v>812</v>
      </c>
      <c r="Z108" s="41">
        <v>1900</v>
      </c>
      <c r="AA108" s="45"/>
      <c r="AB108" s="46"/>
      <c r="AC108" s="265"/>
      <c r="AD108" s="265"/>
      <c r="AE108" s="266"/>
      <c r="AF108" s="267"/>
      <c r="AG108" s="267"/>
      <c r="AH108" s="267"/>
      <c r="AI108" s="256"/>
      <c r="AJ108" s="256"/>
      <c r="AK108" s="256"/>
      <c r="AL108" s="256"/>
      <c r="AM108" s="256"/>
      <c r="AN108" s="256"/>
      <c r="AO108" s="257"/>
      <c r="AP108" s="257"/>
      <c r="AQ108" s="257"/>
      <c r="AR108" s="257"/>
      <c r="AS108" s="257"/>
      <c r="AT108" s="257"/>
      <c r="AU108" s="255"/>
      <c r="AV108" s="255"/>
      <c r="AW108" s="258"/>
      <c r="AX108" s="4"/>
    </row>
    <row r="109" spans="2:50" ht="12.75" customHeight="1">
      <c r="B109" s="40">
        <v>2</v>
      </c>
      <c r="C109" s="8">
        <f t="shared" si="8"/>
        <v>101</v>
      </c>
      <c r="D109" s="9">
        <v>3066</v>
      </c>
      <c r="E109" s="191" t="s">
        <v>189</v>
      </c>
      <c r="F109" s="191"/>
      <c r="G109" s="10" t="s">
        <v>28</v>
      </c>
      <c r="H109" s="10" t="s">
        <v>29</v>
      </c>
      <c r="I109" s="67" t="s">
        <v>53</v>
      </c>
      <c r="J109" s="154">
        <v>28</v>
      </c>
      <c r="K109" s="77">
        <v>1</v>
      </c>
      <c r="L109" s="167">
        <v>0</v>
      </c>
      <c r="M109" s="161">
        <f t="shared" si="10"/>
        <v>5</v>
      </c>
      <c r="N109" s="41">
        <v>5</v>
      </c>
      <c r="O109" s="41">
        <v>0</v>
      </c>
      <c r="P109" s="42">
        <f t="shared" si="11"/>
        <v>21</v>
      </c>
      <c r="Q109" s="41">
        <v>21</v>
      </c>
      <c r="R109" s="41">
        <v>0</v>
      </c>
      <c r="S109" s="43">
        <f t="shared" si="12"/>
        <v>341.28</v>
      </c>
      <c r="T109" s="44">
        <v>341.28</v>
      </c>
      <c r="U109" s="44">
        <v>0</v>
      </c>
      <c r="V109" s="43">
        <v>0</v>
      </c>
      <c r="W109" s="44">
        <v>0</v>
      </c>
      <c r="X109" s="44">
        <v>0</v>
      </c>
      <c r="Y109" s="41">
        <v>1606</v>
      </c>
      <c r="Z109" s="41">
        <v>1902</v>
      </c>
      <c r="AA109" s="72" t="s">
        <v>159</v>
      </c>
      <c r="AB109" s="46"/>
      <c r="AC109" s="265"/>
      <c r="AD109" s="265"/>
      <c r="AE109" s="266"/>
      <c r="AF109" s="267"/>
      <c r="AG109" s="267"/>
      <c r="AH109" s="267"/>
      <c r="AI109" s="256"/>
      <c r="AJ109" s="256"/>
      <c r="AK109" s="256"/>
      <c r="AL109" s="256"/>
      <c r="AM109" s="256"/>
      <c r="AN109" s="256"/>
      <c r="AO109" s="257"/>
      <c r="AP109" s="257"/>
      <c r="AQ109" s="257"/>
      <c r="AR109" s="257"/>
      <c r="AS109" s="257"/>
      <c r="AT109" s="257"/>
      <c r="AU109" s="255"/>
      <c r="AV109" s="255"/>
      <c r="AW109" s="258"/>
      <c r="AX109" s="4"/>
    </row>
    <row r="110" spans="2:50" ht="12.75" customHeight="1">
      <c r="B110" s="40">
        <v>2</v>
      </c>
      <c r="C110" s="8">
        <f t="shared" si="8"/>
        <v>102</v>
      </c>
      <c r="D110" s="9">
        <v>3067</v>
      </c>
      <c r="E110" s="191" t="s">
        <v>189</v>
      </c>
      <c r="F110" s="191"/>
      <c r="G110" s="10" t="s">
        <v>28</v>
      </c>
      <c r="H110" s="10" t="s">
        <v>29</v>
      </c>
      <c r="I110" s="67" t="s">
        <v>53</v>
      </c>
      <c r="J110" s="154">
        <v>30</v>
      </c>
      <c r="K110" s="77">
        <v>1</v>
      </c>
      <c r="L110" s="167">
        <v>0</v>
      </c>
      <c r="M110" s="161">
        <f t="shared" si="10"/>
        <v>6</v>
      </c>
      <c r="N110" s="41">
        <v>6</v>
      </c>
      <c r="O110" s="41">
        <v>0</v>
      </c>
      <c r="P110" s="42">
        <f t="shared" si="11"/>
        <v>18</v>
      </c>
      <c r="Q110" s="41">
        <v>18</v>
      </c>
      <c r="R110" s="41">
        <v>0</v>
      </c>
      <c r="S110" s="43">
        <f t="shared" si="12"/>
        <v>228.64</v>
      </c>
      <c r="T110" s="44">
        <v>228.64</v>
      </c>
      <c r="U110" s="44">
        <v>0</v>
      </c>
      <c r="V110" s="43">
        <v>0</v>
      </c>
      <c r="W110" s="44">
        <v>0</v>
      </c>
      <c r="X110" s="44">
        <v>0</v>
      </c>
      <c r="Y110" s="41">
        <v>473</v>
      </c>
      <c r="Z110" s="41">
        <v>1902</v>
      </c>
      <c r="AA110" s="45"/>
      <c r="AB110" s="46"/>
      <c r="AC110" s="265"/>
      <c r="AD110" s="265"/>
      <c r="AE110" s="266"/>
      <c r="AF110" s="267"/>
      <c r="AG110" s="267"/>
      <c r="AH110" s="267"/>
      <c r="AI110" s="256"/>
      <c r="AJ110" s="256"/>
      <c r="AK110" s="256"/>
      <c r="AL110" s="256"/>
      <c r="AM110" s="256"/>
      <c r="AN110" s="256"/>
      <c r="AO110" s="257"/>
      <c r="AP110" s="257"/>
      <c r="AQ110" s="257"/>
      <c r="AR110" s="257"/>
      <c r="AS110" s="257"/>
      <c r="AT110" s="257"/>
      <c r="AU110" s="255"/>
      <c r="AV110" s="255"/>
      <c r="AW110" s="258"/>
      <c r="AX110" s="4"/>
    </row>
    <row r="111" spans="2:50" ht="12.75" customHeight="1">
      <c r="B111" s="40">
        <v>2</v>
      </c>
      <c r="C111" s="8">
        <f t="shared" si="8"/>
        <v>103</v>
      </c>
      <c r="D111" s="9">
        <v>3068</v>
      </c>
      <c r="E111" s="191" t="s">
        <v>189</v>
      </c>
      <c r="F111" s="191"/>
      <c r="G111" s="10" t="s">
        <v>28</v>
      </c>
      <c r="H111" s="10" t="s">
        <v>29</v>
      </c>
      <c r="I111" s="67" t="s">
        <v>53</v>
      </c>
      <c r="J111" s="154">
        <v>32</v>
      </c>
      <c r="K111" s="77">
        <v>1</v>
      </c>
      <c r="L111" s="167">
        <v>0</v>
      </c>
      <c r="M111" s="161">
        <f t="shared" si="10"/>
        <v>6</v>
      </c>
      <c r="N111" s="41">
        <v>6</v>
      </c>
      <c r="O111" s="41">
        <v>0</v>
      </c>
      <c r="P111" s="42">
        <f t="shared" si="11"/>
        <v>23</v>
      </c>
      <c r="Q111" s="41">
        <v>23</v>
      </c>
      <c r="R111" s="41">
        <v>0</v>
      </c>
      <c r="S111" s="43">
        <f t="shared" si="12"/>
        <v>405.15</v>
      </c>
      <c r="T111" s="44">
        <v>405.15</v>
      </c>
      <c r="U111" s="44">
        <v>0</v>
      </c>
      <c r="V111" s="43">
        <v>0</v>
      </c>
      <c r="W111" s="44">
        <v>0</v>
      </c>
      <c r="X111" s="44">
        <v>0</v>
      </c>
      <c r="Y111" s="41">
        <v>1670</v>
      </c>
      <c r="Z111" s="41">
        <v>1905</v>
      </c>
      <c r="AA111" s="45"/>
      <c r="AB111" s="46"/>
      <c r="AC111" s="265"/>
      <c r="AD111" s="265"/>
      <c r="AE111" s="266"/>
      <c r="AF111" s="267"/>
      <c r="AG111" s="267"/>
      <c r="AH111" s="267"/>
      <c r="AI111" s="256"/>
      <c r="AJ111" s="256"/>
      <c r="AK111" s="256"/>
      <c r="AL111" s="256"/>
      <c r="AM111" s="256"/>
      <c r="AN111" s="256"/>
      <c r="AO111" s="257"/>
      <c r="AP111" s="257"/>
      <c r="AQ111" s="257"/>
      <c r="AR111" s="257"/>
      <c r="AS111" s="257"/>
      <c r="AT111" s="257"/>
      <c r="AU111" s="255"/>
      <c r="AV111" s="255"/>
      <c r="AW111" s="258"/>
      <c r="AX111" s="4"/>
    </row>
    <row r="112" spans="2:50" ht="12.75" customHeight="1">
      <c r="B112" s="40">
        <v>2</v>
      </c>
      <c r="C112" s="48">
        <f t="shared" si="8"/>
        <v>104</v>
      </c>
      <c r="D112" s="49">
        <v>3069</v>
      </c>
      <c r="E112" s="192" t="s">
        <v>190</v>
      </c>
      <c r="F112" s="192">
        <v>195</v>
      </c>
      <c r="G112" s="50" t="s">
        <v>28</v>
      </c>
      <c r="H112" s="50" t="s">
        <v>29</v>
      </c>
      <c r="I112" s="50" t="s">
        <v>53</v>
      </c>
      <c r="J112" s="155">
        <v>40</v>
      </c>
      <c r="K112" s="78">
        <v>1</v>
      </c>
      <c r="L112" s="168">
        <v>0</v>
      </c>
      <c r="M112" s="162">
        <f t="shared" si="10"/>
        <v>6</v>
      </c>
      <c r="N112" s="51">
        <v>6</v>
      </c>
      <c r="O112" s="51">
        <v>0</v>
      </c>
      <c r="P112" s="52">
        <f t="shared" si="11"/>
        <v>18</v>
      </c>
      <c r="Q112" s="51">
        <v>18</v>
      </c>
      <c r="R112" s="51">
        <v>0</v>
      </c>
      <c r="S112" s="53">
        <f t="shared" si="12"/>
        <v>265.6</v>
      </c>
      <c r="T112" s="54">
        <v>265.6</v>
      </c>
      <c r="U112" s="54">
        <v>0</v>
      </c>
      <c r="V112" s="53">
        <v>0</v>
      </c>
      <c r="W112" s="54">
        <v>0</v>
      </c>
      <c r="X112" s="54">
        <v>0</v>
      </c>
      <c r="Y112" s="51">
        <v>1367</v>
      </c>
      <c r="Z112" s="51">
        <v>1905</v>
      </c>
      <c r="AA112" s="55"/>
      <c r="AB112" s="46"/>
      <c r="AC112" s="265"/>
      <c r="AD112" s="265"/>
      <c r="AE112" s="266"/>
      <c r="AF112" s="267"/>
      <c r="AG112" s="267"/>
      <c r="AH112" s="267"/>
      <c r="AI112" s="256"/>
      <c r="AJ112" s="256"/>
      <c r="AK112" s="256"/>
      <c r="AL112" s="256"/>
      <c r="AM112" s="256"/>
      <c r="AN112" s="256"/>
      <c r="AO112" s="257"/>
      <c r="AP112" s="257"/>
      <c r="AQ112" s="257"/>
      <c r="AR112" s="257"/>
      <c r="AS112" s="257"/>
      <c r="AT112" s="257"/>
      <c r="AU112" s="255"/>
      <c r="AV112" s="255"/>
      <c r="AW112" s="258"/>
      <c r="AX112" s="4"/>
    </row>
    <row r="113" spans="2:50" ht="12.75" customHeight="1">
      <c r="B113" s="40">
        <v>2</v>
      </c>
      <c r="C113" s="8">
        <f t="shared" si="8"/>
        <v>105</v>
      </c>
      <c r="D113" s="9">
        <v>3070</v>
      </c>
      <c r="E113" s="191" t="s">
        <v>189</v>
      </c>
      <c r="F113" s="191"/>
      <c r="G113" s="10" t="s">
        <v>28</v>
      </c>
      <c r="H113" s="10" t="s">
        <v>29</v>
      </c>
      <c r="I113" s="67" t="s">
        <v>53</v>
      </c>
      <c r="J113" s="154">
        <v>41</v>
      </c>
      <c r="K113" s="77">
        <v>1</v>
      </c>
      <c r="L113" s="167">
        <v>0</v>
      </c>
      <c r="M113" s="161">
        <f t="shared" si="10"/>
        <v>4</v>
      </c>
      <c r="N113" s="41">
        <v>4</v>
      </c>
      <c r="O113" s="41">
        <v>0</v>
      </c>
      <c r="P113" s="42">
        <f t="shared" si="11"/>
        <v>13</v>
      </c>
      <c r="Q113" s="41">
        <v>13</v>
      </c>
      <c r="R113" s="41">
        <v>0</v>
      </c>
      <c r="S113" s="43">
        <f t="shared" si="12"/>
        <v>161.67</v>
      </c>
      <c r="T113" s="44">
        <v>161.67</v>
      </c>
      <c r="U113" s="44">
        <v>0</v>
      </c>
      <c r="V113" s="43">
        <v>0</v>
      </c>
      <c r="W113" s="44">
        <v>0</v>
      </c>
      <c r="X113" s="44">
        <v>0</v>
      </c>
      <c r="Y113" s="41">
        <v>804</v>
      </c>
      <c r="Z113" s="41">
        <v>1905</v>
      </c>
      <c r="AA113" s="45"/>
      <c r="AB113" s="46"/>
      <c r="AC113" s="265"/>
      <c r="AD113" s="265"/>
      <c r="AE113" s="266"/>
      <c r="AF113" s="267"/>
      <c r="AG113" s="267"/>
      <c r="AH113" s="267"/>
      <c r="AI113" s="256"/>
      <c r="AJ113" s="256"/>
      <c r="AK113" s="256"/>
      <c r="AL113" s="256"/>
      <c r="AM113" s="256"/>
      <c r="AN113" s="256"/>
      <c r="AO113" s="257"/>
      <c r="AP113" s="257"/>
      <c r="AQ113" s="257"/>
      <c r="AR113" s="257"/>
      <c r="AS113" s="257"/>
      <c r="AT113" s="257"/>
      <c r="AU113" s="255"/>
      <c r="AV113" s="255"/>
      <c r="AW113" s="258"/>
      <c r="AX113" s="4"/>
    </row>
    <row r="114" spans="2:50" ht="12.75" customHeight="1">
      <c r="B114" s="40">
        <v>2</v>
      </c>
      <c r="C114" s="8">
        <f t="shared" si="8"/>
        <v>106</v>
      </c>
      <c r="D114" s="9">
        <v>3071</v>
      </c>
      <c r="E114" s="191" t="s">
        <v>189</v>
      </c>
      <c r="F114" s="191"/>
      <c r="G114" s="10" t="s">
        <v>28</v>
      </c>
      <c r="H114" s="10" t="s">
        <v>29</v>
      </c>
      <c r="I114" s="67" t="s">
        <v>53</v>
      </c>
      <c r="J114" s="154">
        <v>47</v>
      </c>
      <c r="K114" s="77">
        <v>1</v>
      </c>
      <c r="L114" s="167">
        <v>0</v>
      </c>
      <c r="M114" s="161">
        <f t="shared" si="10"/>
        <v>4</v>
      </c>
      <c r="N114" s="41">
        <v>4</v>
      </c>
      <c r="O114" s="41">
        <v>0</v>
      </c>
      <c r="P114" s="42">
        <f t="shared" si="11"/>
        <v>12</v>
      </c>
      <c r="Q114" s="41">
        <v>12</v>
      </c>
      <c r="R114" s="41">
        <v>0</v>
      </c>
      <c r="S114" s="43">
        <f t="shared" si="12"/>
        <v>218.9</v>
      </c>
      <c r="T114" s="44">
        <v>218.9</v>
      </c>
      <c r="U114" s="44">
        <v>0</v>
      </c>
      <c r="V114" s="43">
        <v>0</v>
      </c>
      <c r="W114" s="44">
        <v>0</v>
      </c>
      <c r="X114" s="44">
        <v>0</v>
      </c>
      <c r="Y114" s="41">
        <v>1330</v>
      </c>
      <c r="Z114" s="41">
        <v>1905</v>
      </c>
      <c r="AA114" s="45"/>
      <c r="AB114" s="46"/>
      <c r="AC114" s="265"/>
      <c r="AD114" s="265"/>
      <c r="AE114" s="266"/>
      <c r="AF114" s="267"/>
      <c r="AG114" s="267"/>
      <c r="AH114" s="267"/>
      <c r="AI114" s="256"/>
      <c r="AJ114" s="256"/>
      <c r="AK114" s="256"/>
      <c r="AL114" s="256"/>
      <c r="AM114" s="256"/>
      <c r="AN114" s="256"/>
      <c r="AO114" s="257"/>
      <c r="AP114" s="257"/>
      <c r="AQ114" s="257"/>
      <c r="AR114" s="257"/>
      <c r="AS114" s="257"/>
      <c r="AT114" s="257"/>
      <c r="AU114" s="255"/>
      <c r="AV114" s="255"/>
      <c r="AW114" s="258"/>
      <c r="AX114" s="4"/>
    </row>
    <row r="115" spans="2:50" ht="12.75" customHeight="1">
      <c r="B115" s="40">
        <v>2</v>
      </c>
      <c r="C115" s="48">
        <f t="shared" si="8"/>
        <v>107</v>
      </c>
      <c r="D115" s="49">
        <v>3165</v>
      </c>
      <c r="E115" s="192" t="s">
        <v>190</v>
      </c>
      <c r="F115" s="192">
        <v>180</v>
      </c>
      <c r="G115" s="50" t="s">
        <v>28</v>
      </c>
      <c r="H115" s="50" t="s">
        <v>29</v>
      </c>
      <c r="I115" s="50" t="s">
        <v>53</v>
      </c>
      <c r="J115" s="155">
        <v>53</v>
      </c>
      <c r="K115" s="78">
        <v>1</v>
      </c>
      <c r="L115" s="168">
        <v>0</v>
      </c>
      <c r="M115" s="162">
        <f t="shared" si="10"/>
        <v>3</v>
      </c>
      <c r="N115" s="51">
        <v>3</v>
      </c>
      <c r="O115" s="51">
        <v>0</v>
      </c>
      <c r="P115" s="52">
        <f t="shared" si="11"/>
        <v>11</v>
      </c>
      <c r="Q115" s="51">
        <v>11</v>
      </c>
      <c r="R115" s="51">
        <v>0</v>
      </c>
      <c r="S115" s="53">
        <f t="shared" si="12"/>
        <v>177.34</v>
      </c>
      <c r="T115" s="54">
        <v>177.34</v>
      </c>
      <c r="U115" s="54">
        <v>0</v>
      </c>
      <c r="V115" s="53">
        <v>0</v>
      </c>
      <c r="W115" s="54">
        <v>0</v>
      </c>
      <c r="X115" s="54">
        <v>0</v>
      </c>
      <c r="Y115" s="51">
        <v>1234</v>
      </c>
      <c r="Z115" s="51">
        <v>1905</v>
      </c>
      <c r="AA115" s="55"/>
      <c r="AB115" s="46"/>
      <c r="AC115" s="265"/>
      <c r="AD115" s="265"/>
      <c r="AE115" s="266"/>
      <c r="AF115" s="267"/>
      <c r="AG115" s="267"/>
      <c r="AH115" s="267"/>
      <c r="AI115" s="256"/>
      <c r="AJ115" s="256"/>
      <c r="AK115" s="256"/>
      <c r="AL115" s="256"/>
      <c r="AM115" s="256"/>
      <c r="AN115" s="256"/>
      <c r="AO115" s="257"/>
      <c r="AP115" s="257"/>
      <c r="AQ115" s="257"/>
      <c r="AR115" s="257"/>
      <c r="AS115" s="257"/>
      <c r="AT115" s="257"/>
      <c r="AU115" s="255"/>
      <c r="AV115" s="255"/>
      <c r="AW115" s="258"/>
      <c r="AX115" s="4"/>
    </row>
    <row r="116" spans="2:50" ht="12.75" customHeight="1">
      <c r="B116" s="40">
        <v>5</v>
      </c>
      <c r="C116" s="48">
        <f>+C115+1</f>
        <v>108</v>
      </c>
      <c r="D116" s="49">
        <v>1042</v>
      </c>
      <c r="E116" s="192" t="s">
        <v>190</v>
      </c>
      <c r="F116" s="192">
        <v>112</v>
      </c>
      <c r="G116" s="50" t="s">
        <v>28</v>
      </c>
      <c r="H116" s="50" t="s">
        <v>29</v>
      </c>
      <c r="I116" s="50" t="s">
        <v>55</v>
      </c>
      <c r="J116" s="155">
        <v>1</v>
      </c>
      <c r="K116" s="78">
        <v>1</v>
      </c>
      <c r="L116" s="168">
        <v>0</v>
      </c>
      <c r="M116" s="162">
        <v>6</v>
      </c>
      <c r="N116" s="51">
        <v>6</v>
      </c>
      <c r="O116" s="51">
        <v>0</v>
      </c>
      <c r="P116" s="52">
        <v>22</v>
      </c>
      <c r="Q116" s="51">
        <v>22</v>
      </c>
      <c r="R116" s="51">
        <v>0</v>
      </c>
      <c r="S116" s="53">
        <v>381.74</v>
      </c>
      <c r="T116" s="54">
        <v>381.74</v>
      </c>
      <c r="U116" s="54">
        <v>0</v>
      </c>
      <c r="V116" s="53">
        <v>0</v>
      </c>
      <c r="W116" s="54">
        <v>0</v>
      </c>
      <c r="X116" s="54">
        <v>0</v>
      </c>
      <c r="Y116" s="51">
        <v>2545</v>
      </c>
      <c r="Z116" s="51">
        <v>1928</v>
      </c>
      <c r="AA116" s="55"/>
      <c r="AB116" s="46"/>
      <c r="AC116" s="265"/>
      <c r="AD116" s="265"/>
      <c r="AE116" s="266"/>
      <c r="AF116" s="267"/>
      <c r="AG116" s="267"/>
      <c r="AH116" s="267"/>
      <c r="AI116" s="256"/>
      <c r="AJ116" s="256"/>
      <c r="AK116" s="256"/>
      <c r="AL116" s="256"/>
      <c r="AM116" s="256"/>
      <c r="AN116" s="256"/>
      <c r="AO116" s="257"/>
      <c r="AP116" s="257"/>
      <c r="AQ116" s="257"/>
      <c r="AR116" s="257"/>
      <c r="AS116" s="257"/>
      <c r="AT116" s="257"/>
      <c r="AU116" s="255"/>
      <c r="AV116" s="255"/>
      <c r="AW116" s="258"/>
      <c r="AX116" s="4"/>
    </row>
    <row r="117" spans="2:50" ht="12.75" customHeight="1">
      <c r="B117" s="40">
        <v>5</v>
      </c>
      <c r="C117" s="48">
        <f>+C116+1</f>
        <v>109</v>
      </c>
      <c r="D117" s="49">
        <v>3078</v>
      </c>
      <c r="E117" s="192" t="s">
        <v>190</v>
      </c>
      <c r="F117" s="192">
        <v>104</v>
      </c>
      <c r="G117" s="50" t="s">
        <v>28</v>
      </c>
      <c r="H117" s="50" t="s">
        <v>29</v>
      </c>
      <c r="I117" s="50" t="s">
        <v>55</v>
      </c>
      <c r="J117" s="155">
        <v>3</v>
      </c>
      <c r="K117" s="78">
        <v>1</v>
      </c>
      <c r="L117" s="168">
        <v>0</v>
      </c>
      <c r="M117" s="162">
        <v>7</v>
      </c>
      <c r="N117" s="51">
        <v>7</v>
      </c>
      <c r="O117" s="51">
        <v>0</v>
      </c>
      <c r="P117" s="52">
        <v>28</v>
      </c>
      <c r="Q117" s="51">
        <v>28</v>
      </c>
      <c r="R117" s="51">
        <v>0</v>
      </c>
      <c r="S117" s="53">
        <v>468.54</v>
      </c>
      <c r="T117" s="54">
        <v>468.54</v>
      </c>
      <c r="U117" s="54">
        <v>0</v>
      </c>
      <c r="V117" s="53">
        <v>0</v>
      </c>
      <c r="W117" s="54">
        <v>0</v>
      </c>
      <c r="X117" s="54">
        <v>0</v>
      </c>
      <c r="Y117" s="51">
        <v>2631</v>
      </c>
      <c r="Z117" s="51">
        <v>1928</v>
      </c>
      <c r="AA117" s="55"/>
      <c r="AB117" s="46"/>
      <c r="AC117" s="265"/>
      <c r="AD117" s="265"/>
      <c r="AE117" s="266"/>
      <c r="AF117" s="267"/>
      <c r="AG117" s="267"/>
      <c r="AH117" s="267"/>
      <c r="AI117" s="256"/>
      <c r="AJ117" s="256"/>
      <c r="AK117" s="256"/>
      <c r="AL117" s="256"/>
      <c r="AM117" s="256"/>
      <c r="AN117" s="256"/>
      <c r="AO117" s="257"/>
      <c r="AP117" s="257"/>
      <c r="AQ117" s="257"/>
      <c r="AR117" s="257"/>
      <c r="AS117" s="257"/>
      <c r="AT117" s="257"/>
      <c r="AU117" s="255"/>
      <c r="AV117" s="255"/>
      <c r="AW117" s="258"/>
      <c r="AX117" s="4"/>
    </row>
    <row r="118" spans="2:50" ht="12.75" customHeight="1">
      <c r="B118" s="40">
        <v>5</v>
      </c>
      <c r="C118" s="8">
        <f>C117+1</f>
        <v>110</v>
      </c>
      <c r="D118" s="9">
        <v>3079</v>
      </c>
      <c r="E118" s="191" t="s">
        <v>189</v>
      </c>
      <c r="F118" s="191"/>
      <c r="G118" s="10" t="s">
        <v>28</v>
      </c>
      <c r="H118" s="10" t="s">
        <v>29</v>
      </c>
      <c r="I118" s="10" t="s">
        <v>55</v>
      </c>
      <c r="J118" s="154">
        <v>19</v>
      </c>
      <c r="K118" s="77">
        <v>1</v>
      </c>
      <c r="L118" s="167">
        <v>0</v>
      </c>
      <c r="M118" s="161">
        <v>3</v>
      </c>
      <c r="N118" s="41">
        <v>3</v>
      </c>
      <c r="O118" s="41">
        <v>0</v>
      </c>
      <c r="P118" s="42">
        <v>10</v>
      </c>
      <c r="Q118" s="41">
        <v>10</v>
      </c>
      <c r="R118" s="41">
        <v>0</v>
      </c>
      <c r="S118" s="43">
        <v>176.94</v>
      </c>
      <c r="T118" s="44">
        <v>176.94</v>
      </c>
      <c r="U118" s="44">
        <v>0</v>
      </c>
      <c r="V118" s="43">
        <v>0</v>
      </c>
      <c r="W118" s="44">
        <v>0</v>
      </c>
      <c r="X118" s="44">
        <v>0</v>
      </c>
      <c r="Y118" s="41">
        <v>777</v>
      </c>
      <c r="Z118" s="41">
        <v>1928</v>
      </c>
      <c r="AA118" s="45"/>
      <c r="AB118" s="46"/>
      <c r="AC118" s="265"/>
      <c r="AD118" s="265"/>
      <c r="AE118" s="266"/>
      <c r="AF118" s="267"/>
      <c r="AG118" s="267"/>
      <c r="AH118" s="267"/>
      <c r="AI118" s="256"/>
      <c r="AJ118" s="256"/>
      <c r="AK118" s="256"/>
      <c r="AL118" s="256"/>
      <c r="AM118" s="256"/>
      <c r="AN118" s="256"/>
      <c r="AO118" s="257"/>
      <c r="AP118" s="257"/>
      <c r="AQ118" s="257"/>
      <c r="AR118" s="257"/>
      <c r="AS118" s="257"/>
      <c r="AT118" s="257"/>
      <c r="AU118" s="255"/>
      <c r="AV118" s="255"/>
      <c r="AW118" s="258"/>
      <c r="AX118" s="4"/>
    </row>
    <row r="119" spans="2:50" ht="12.75" customHeight="1">
      <c r="B119" s="40">
        <v>5</v>
      </c>
      <c r="C119" s="48">
        <f t="shared" si="8"/>
        <v>111</v>
      </c>
      <c r="D119" s="49">
        <v>3080</v>
      </c>
      <c r="E119" s="192" t="s">
        <v>190</v>
      </c>
      <c r="F119" s="192">
        <v>167</v>
      </c>
      <c r="G119" s="50" t="s">
        <v>28</v>
      </c>
      <c r="H119" s="50" t="s">
        <v>29</v>
      </c>
      <c r="I119" s="50" t="s">
        <v>55</v>
      </c>
      <c r="J119" s="155">
        <v>21</v>
      </c>
      <c r="K119" s="78">
        <v>1</v>
      </c>
      <c r="L119" s="168">
        <v>0</v>
      </c>
      <c r="M119" s="162">
        <v>3</v>
      </c>
      <c r="N119" s="51">
        <v>3</v>
      </c>
      <c r="O119" s="51">
        <v>0</v>
      </c>
      <c r="P119" s="52">
        <f>Q119+R119</f>
        <v>11</v>
      </c>
      <c r="Q119" s="51">
        <v>11</v>
      </c>
      <c r="R119" s="51">
        <v>0</v>
      </c>
      <c r="S119" s="53">
        <f>T119+U119</f>
        <v>188.93</v>
      </c>
      <c r="T119" s="54">
        <v>188.93</v>
      </c>
      <c r="U119" s="54">
        <v>0</v>
      </c>
      <c r="V119" s="53">
        <v>0</v>
      </c>
      <c r="W119" s="54">
        <v>0</v>
      </c>
      <c r="X119" s="54">
        <v>0</v>
      </c>
      <c r="Y119" s="51">
        <v>777</v>
      </c>
      <c r="Z119" s="51">
        <v>1928</v>
      </c>
      <c r="AA119" s="55"/>
      <c r="AB119" s="46"/>
      <c r="AC119" s="265"/>
      <c r="AD119" s="265"/>
      <c r="AE119" s="266"/>
      <c r="AF119" s="267"/>
      <c r="AG119" s="267"/>
      <c r="AH119" s="267"/>
      <c r="AI119" s="256"/>
      <c r="AJ119" s="256"/>
      <c r="AK119" s="256"/>
      <c r="AL119" s="256"/>
      <c r="AM119" s="256"/>
      <c r="AN119" s="256"/>
      <c r="AO119" s="257"/>
      <c r="AP119" s="257"/>
      <c r="AQ119" s="257"/>
      <c r="AR119" s="257"/>
      <c r="AS119" s="257"/>
      <c r="AT119" s="257"/>
      <c r="AU119" s="255"/>
      <c r="AV119" s="255"/>
      <c r="AW119" s="258"/>
      <c r="AX119" s="4"/>
    </row>
    <row r="120" spans="2:50" ht="12.75" customHeight="1">
      <c r="B120" s="40">
        <v>2</v>
      </c>
      <c r="C120" s="48">
        <f aca="true" t="shared" si="13" ref="C120:C125">+C119+1</f>
        <v>112</v>
      </c>
      <c r="D120" s="49">
        <v>1043</v>
      </c>
      <c r="E120" s="192" t="s">
        <v>190</v>
      </c>
      <c r="F120" s="192">
        <v>89</v>
      </c>
      <c r="G120" s="50" t="s">
        <v>28</v>
      </c>
      <c r="H120" s="50" t="s">
        <v>29</v>
      </c>
      <c r="I120" s="50" t="s">
        <v>123</v>
      </c>
      <c r="J120" s="155">
        <v>4</v>
      </c>
      <c r="K120" s="78">
        <v>1</v>
      </c>
      <c r="L120" s="168">
        <v>0</v>
      </c>
      <c r="M120" s="162">
        <v>9</v>
      </c>
      <c r="N120" s="51">
        <v>9</v>
      </c>
      <c r="O120" s="51">
        <v>0</v>
      </c>
      <c r="P120" s="52">
        <v>18</v>
      </c>
      <c r="Q120" s="51">
        <v>18</v>
      </c>
      <c r="R120" s="51">
        <v>0</v>
      </c>
      <c r="S120" s="53">
        <v>294.06</v>
      </c>
      <c r="T120" s="54">
        <v>294.06</v>
      </c>
      <c r="U120" s="54">
        <v>0</v>
      </c>
      <c r="V120" s="53">
        <v>0</v>
      </c>
      <c r="W120" s="54">
        <v>0</v>
      </c>
      <c r="X120" s="54">
        <v>0</v>
      </c>
      <c r="Y120" s="51">
        <v>1508</v>
      </c>
      <c r="Z120" s="51">
        <v>1930</v>
      </c>
      <c r="AA120" s="55"/>
      <c r="AB120" s="46"/>
      <c r="AC120" s="265"/>
      <c r="AD120" s="265"/>
      <c r="AE120" s="266"/>
      <c r="AF120" s="267"/>
      <c r="AG120" s="267"/>
      <c r="AH120" s="267"/>
      <c r="AI120" s="256"/>
      <c r="AJ120" s="256"/>
      <c r="AK120" s="256"/>
      <c r="AL120" s="256"/>
      <c r="AM120" s="256"/>
      <c r="AN120" s="256"/>
      <c r="AO120" s="257"/>
      <c r="AP120" s="257"/>
      <c r="AQ120" s="257"/>
      <c r="AR120" s="257"/>
      <c r="AS120" s="257"/>
      <c r="AT120" s="257"/>
      <c r="AU120" s="255"/>
      <c r="AV120" s="255"/>
      <c r="AW120" s="258"/>
      <c r="AX120" s="4"/>
    </row>
    <row r="121" spans="2:50" ht="12.75" customHeight="1">
      <c r="B121" s="40">
        <v>2</v>
      </c>
      <c r="C121" s="48">
        <f t="shared" si="13"/>
        <v>113</v>
      </c>
      <c r="D121" s="49">
        <v>1044</v>
      </c>
      <c r="E121" s="192" t="s">
        <v>190</v>
      </c>
      <c r="F121" s="192">
        <v>101</v>
      </c>
      <c r="G121" s="50" t="s">
        <v>28</v>
      </c>
      <c r="H121" s="50" t="s">
        <v>29</v>
      </c>
      <c r="I121" s="50" t="s">
        <v>123</v>
      </c>
      <c r="J121" s="155">
        <v>6</v>
      </c>
      <c r="K121" s="78">
        <v>1</v>
      </c>
      <c r="L121" s="168">
        <v>0</v>
      </c>
      <c r="M121" s="162">
        <v>9</v>
      </c>
      <c r="N121" s="51">
        <v>9</v>
      </c>
      <c r="O121" s="51">
        <v>0</v>
      </c>
      <c r="P121" s="52">
        <v>20</v>
      </c>
      <c r="Q121" s="51">
        <v>20</v>
      </c>
      <c r="R121" s="51">
        <v>0</v>
      </c>
      <c r="S121" s="53">
        <v>323.98</v>
      </c>
      <c r="T121" s="54">
        <v>323.98</v>
      </c>
      <c r="U121" s="54">
        <v>0</v>
      </c>
      <c r="V121" s="53">
        <v>0</v>
      </c>
      <c r="W121" s="54">
        <v>0</v>
      </c>
      <c r="X121" s="54">
        <v>0</v>
      </c>
      <c r="Y121" s="51">
        <v>1508</v>
      </c>
      <c r="Z121" s="51">
        <v>1930</v>
      </c>
      <c r="AA121" s="55"/>
      <c r="AB121" s="46"/>
      <c r="AC121" s="265"/>
      <c r="AD121" s="265"/>
      <c r="AE121" s="266"/>
      <c r="AF121" s="267"/>
      <c r="AG121" s="267"/>
      <c r="AH121" s="267"/>
      <c r="AI121" s="256"/>
      <c r="AJ121" s="256"/>
      <c r="AK121" s="256"/>
      <c r="AL121" s="256"/>
      <c r="AM121" s="256"/>
      <c r="AN121" s="256"/>
      <c r="AO121" s="257"/>
      <c r="AP121" s="257"/>
      <c r="AQ121" s="257"/>
      <c r="AR121" s="257"/>
      <c r="AS121" s="257"/>
      <c r="AT121" s="257"/>
      <c r="AU121" s="255"/>
      <c r="AV121" s="255"/>
      <c r="AW121" s="258"/>
      <c r="AX121" s="4"/>
    </row>
    <row r="122" spans="2:50" ht="12.75" customHeight="1">
      <c r="B122" s="40">
        <v>2</v>
      </c>
      <c r="C122" s="48">
        <f t="shared" si="13"/>
        <v>114</v>
      </c>
      <c r="D122" s="49">
        <v>1045</v>
      </c>
      <c r="E122" s="192" t="s">
        <v>190</v>
      </c>
      <c r="F122" s="192">
        <v>72</v>
      </c>
      <c r="G122" s="50" t="s">
        <v>28</v>
      </c>
      <c r="H122" s="50" t="s">
        <v>29</v>
      </c>
      <c r="I122" s="50" t="s">
        <v>123</v>
      </c>
      <c r="J122" s="155">
        <v>8</v>
      </c>
      <c r="K122" s="78">
        <v>1</v>
      </c>
      <c r="L122" s="168">
        <v>0</v>
      </c>
      <c r="M122" s="162">
        <v>8</v>
      </c>
      <c r="N122" s="51">
        <v>8</v>
      </c>
      <c r="O122" s="51">
        <v>0</v>
      </c>
      <c r="P122" s="52">
        <v>16</v>
      </c>
      <c r="Q122" s="51">
        <v>16</v>
      </c>
      <c r="R122" s="51">
        <v>0</v>
      </c>
      <c r="S122" s="53">
        <v>254.96</v>
      </c>
      <c r="T122" s="54">
        <v>254.96</v>
      </c>
      <c r="U122" s="54">
        <v>0</v>
      </c>
      <c r="V122" s="53">
        <v>0</v>
      </c>
      <c r="W122" s="54">
        <v>0</v>
      </c>
      <c r="X122" s="54">
        <v>0</v>
      </c>
      <c r="Y122" s="51">
        <v>1508</v>
      </c>
      <c r="Z122" s="51">
        <v>1930</v>
      </c>
      <c r="AA122" s="55"/>
      <c r="AB122" s="46"/>
      <c r="AC122" s="265"/>
      <c r="AD122" s="265"/>
      <c r="AE122" s="266"/>
      <c r="AF122" s="267"/>
      <c r="AG122" s="267"/>
      <c r="AH122" s="267"/>
      <c r="AI122" s="256"/>
      <c r="AJ122" s="256"/>
      <c r="AK122" s="256"/>
      <c r="AL122" s="256"/>
      <c r="AM122" s="256"/>
      <c r="AN122" s="256"/>
      <c r="AO122" s="257"/>
      <c r="AP122" s="257"/>
      <c r="AQ122" s="257"/>
      <c r="AR122" s="257"/>
      <c r="AS122" s="257"/>
      <c r="AT122" s="257"/>
      <c r="AU122" s="255"/>
      <c r="AV122" s="255"/>
      <c r="AW122" s="258"/>
      <c r="AX122" s="4"/>
    </row>
    <row r="123" spans="2:50" ht="12.75" customHeight="1">
      <c r="B123" s="40">
        <v>2</v>
      </c>
      <c r="C123" s="48">
        <f t="shared" si="13"/>
        <v>115</v>
      </c>
      <c r="D123" s="49">
        <v>1046</v>
      </c>
      <c r="E123" s="192" t="s">
        <v>190</v>
      </c>
      <c r="F123" s="192">
        <v>85</v>
      </c>
      <c r="G123" s="50" t="s">
        <v>28</v>
      </c>
      <c r="H123" s="50" t="s">
        <v>29</v>
      </c>
      <c r="I123" s="50" t="s">
        <v>123</v>
      </c>
      <c r="J123" s="155">
        <v>20</v>
      </c>
      <c r="K123" s="78">
        <v>1</v>
      </c>
      <c r="L123" s="168">
        <v>0</v>
      </c>
      <c r="M123" s="162">
        <v>8</v>
      </c>
      <c r="N123" s="51">
        <v>8</v>
      </c>
      <c r="O123" s="51">
        <v>0</v>
      </c>
      <c r="P123" s="52">
        <v>16</v>
      </c>
      <c r="Q123" s="51">
        <v>16</v>
      </c>
      <c r="R123" s="51">
        <v>0</v>
      </c>
      <c r="S123" s="53">
        <v>275.04</v>
      </c>
      <c r="T123" s="54">
        <v>275.04</v>
      </c>
      <c r="U123" s="54">
        <v>0</v>
      </c>
      <c r="V123" s="53">
        <v>0</v>
      </c>
      <c r="W123" s="54">
        <v>0</v>
      </c>
      <c r="X123" s="54">
        <v>0</v>
      </c>
      <c r="Y123" s="51">
        <v>1508</v>
      </c>
      <c r="Z123" s="51">
        <v>1930</v>
      </c>
      <c r="AA123" s="55"/>
      <c r="AB123" s="46"/>
      <c r="AC123" s="265"/>
      <c r="AD123" s="265"/>
      <c r="AE123" s="266"/>
      <c r="AF123" s="267"/>
      <c r="AG123" s="267"/>
      <c r="AH123" s="267"/>
      <c r="AI123" s="256"/>
      <c r="AJ123" s="256"/>
      <c r="AK123" s="256"/>
      <c r="AL123" s="256"/>
      <c r="AM123" s="256"/>
      <c r="AN123" s="256"/>
      <c r="AO123" s="257"/>
      <c r="AP123" s="257"/>
      <c r="AQ123" s="257"/>
      <c r="AR123" s="257"/>
      <c r="AS123" s="257"/>
      <c r="AT123" s="257"/>
      <c r="AU123" s="255"/>
      <c r="AV123" s="255"/>
      <c r="AW123" s="258"/>
      <c r="AX123" s="4"/>
    </row>
    <row r="124" spans="2:50" ht="12.75" customHeight="1">
      <c r="B124" s="40">
        <v>2</v>
      </c>
      <c r="C124" s="8">
        <f t="shared" si="13"/>
        <v>116</v>
      </c>
      <c r="D124" s="9">
        <v>3081</v>
      </c>
      <c r="E124" s="191" t="s">
        <v>189</v>
      </c>
      <c r="F124" s="191"/>
      <c r="G124" s="10" t="s">
        <v>28</v>
      </c>
      <c r="H124" s="10" t="s">
        <v>29</v>
      </c>
      <c r="I124" s="10" t="s">
        <v>56</v>
      </c>
      <c r="J124" s="154">
        <v>1</v>
      </c>
      <c r="K124" s="77">
        <v>1</v>
      </c>
      <c r="L124" s="167">
        <v>0</v>
      </c>
      <c r="M124" s="161">
        <f>SUM(N124:O124)</f>
        <v>5</v>
      </c>
      <c r="N124" s="41">
        <v>5</v>
      </c>
      <c r="O124" s="41">
        <v>0</v>
      </c>
      <c r="P124" s="42">
        <f>SUM(Q124:R124)</f>
        <v>13</v>
      </c>
      <c r="Q124" s="41">
        <v>13</v>
      </c>
      <c r="R124" s="41">
        <v>0</v>
      </c>
      <c r="S124" s="43">
        <f>SUM(T124:U124)</f>
        <v>171.68</v>
      </c>
      <c r="T124" s="44">
        <v>171.68</v>
      </c>
      <c r="U124" s="44">
        <v>0</v>
      </c>
      <c r="V124" s="43">
        <v>0</v>
      </c>
      <c r="W124" s="44">
        <v>0</v>
      </c>
      <c r="X124" s="44">
        <v>0</v>
      </c>
      <c r="Y124" s="41">
        <v>541</v>
      </c>
      <c r="Z124" s="41">
        <v>1910</v>
      </c>
      <c r="AA124" s="45"/>
      <c r="AB124" s="46"/>
      <c r="AC124" s="265"/>
      <c r="AD124" s="265"/>
      <c r="AE124" s="266"/>
      <c r="AF124" s="267"/>
      <c r="AG124" s="267"/>
      <c r="AH124" s="267"/>
      <c r="AI124" s="256"/>
      <c r="AJ124" s="256"/>
      <c r="AK124" s="256"/>
      <c r="AL124" s="256"/>
      <c r="AM124" s="256"/>
      <c r="AN124" s="256"/>
      <c r="AO124" s="257"/>
      <c r="AP124" s="257"/>
      <c r="AQ124" s="257"/>
      <c r="AR124" s="257"/>
      <c r="AS124" s="257"/>
      <c r="AT124" s="257"/>
      <c r="AU124" s="255"/>
      <c r="AV124" s="255"/>
      <c r="AW124" s="258"/>
      <c r="AX124" s="4"/>
    </row>
    <row r="125" spans="2:50" ht="12.75" customHeight="1">
      <c r="B125" s="40">
        <v>1</v>
      </c>
      <c r="C125" s="48">
        <f t="shared" si="13"/>
        <v>117</v>
      </c>
      <c r="D125" s="49">
        <v>3197</v>
      </c>
      <c r="E125" s="192" t="s">
        <v>190</v>
      </c>
      <c r="F125" s="192">
        <v>193</v>
      </c>
      <c r="G125" s="50" t="s">
        <v>28</v>
      </c>
      <c r="H125" s="50" t="s">
        <v>29</v>
      </c>
      <c r="I125" s="50" t="s">
        <v>57</v>
      </c>
      <c r="J125" s="155">
        <v>1</v>
      </c>
      <c r="K125" s="78">
        <v>1</v>
      </c>
      <c r="L125" s="168">
        <v>0</v>
      </c>
      <c r="M125" s="162">
        <f>SUM(N125:O125)</f>
        <v>7</v>
      </c>
      <c r="N125" s="51">
        <v>7</v>
      </c>
      <c r="O125" s="51">
        <v>0</v>
      </c>
      <c r="P125" s="52">
        <f>SUM(Q125:R125)</f>
        <v>18</v>
      </c>
      <c r="Q125" s="51">
        <v>18</v>
      </c>
      <c r="R125" s="51">
        <v>0</v>
      </c>
      <c r="S125" s="53">
        <f>SUM(T125:U125)</f>
        <v>353.67</v>
      </c>
      <c r="T125" s="54">
        <v>353.67</v>
      </c>
      <c r="U125" s="54">
        <v>0</v>
      </c>
      <c r="V125" s="53">
        <f>SUM(W125:X125)</f>
        <v>353.67</v>
      </c>
      <c r="W125" s="54">
        <v>353.67</v>
      </c>
      <c r="X125" s="54">
        <v>0</v>
      </c>
      <c r="Y125" s="51">
        <v>2588</v>
      </c>
      <c r="Z125" s="152">
        <v>1900</v>
      </c>
      <c r="AA125" s="55"/>
      <c r="AB125" s="46"/>
      <c r="AC125" s="265"/>
      <c r="AD125" s="265"/>
      <c r="AE125" s="266"/>
      <c r="AF125" s="267"/>
      <c r="AG125" s="267"/>
      <c r="AH125" s="267"/>
      <c r="AI125" s="256"/>
      <c r="AJ125" s="256"/>
      <c r="AK125" s="256"/>
      <c r="AL125" s="256"/>
      <c r="AM125" s="256"/>
      <c r="AN125" s="256"/>
      <c r="AO125" s="257"/>
      <c r="AP125" s="257"/>
      <c r="AQ125" s="257"/>
      <c r="AR125" s="257"/>
      <c r="AS125" s="257"/>
      <c r="AT125" s="257"/>
      <c r="AU125" s="255"/>
      <c r="AV125" s="255"/>
      <c r="AW125" s="258"/>
      <c r="AX125" s="4"/>
    </row>
    <row r="126" spans="2:50" ht="12.75" customHeight="1">
      <c r="B126" s="40">
        <v>1</v>
      </c>
      <c r="C126" s="48">
        <f t="shared" si="8"/>
        <v>118</v>
      </c>
      <c r="D126" s="49">
        <v>3086</v>
      </c>
      <c r="E126" s="192" t="s">
        <v>190</v>
      </c>
      <c r="F126" s="192">
        <v>210</v>
      </c>
      <c r="G126" s="50" t="s">
        <v>28</v>
      </c>
      <c r="H126" s="50" t="s">
        <v>29</v>
      </c>
      <c r="I126" s="50" t="s">
        <v>57</v>
      </c>
      <c r="J126" s="155">
        <v>6</v>
      </c>
      <c r="K126" s="78">
        <v>1</v>
      </c>
      <c r="L126" s="168">
        <v>0</v>
      </c>
      <c r="M126" s="162">
        <f>SUM(N126:O126)</f>
        <v>8</v>
      </c>
      <c r="N126" s="51">
        <v>8</v>
      </c>
      <c r="O126" s="51">
        <v>0</v>
      </c>
      <c r="P126" s="52">
        <f>SUM(Q126:R126)</f>
        <v>26</v>
      </c>
      <c r="Q126" s="51">
        <v>26</v>
      </c>
      <c r="R126" s="51">
        <v>0</v>
      </c>
      <c r="S126" s="53">
        <f>SUM(T126:U126)</f>
        <v>458.3</v>
      </c>
      <c r="T126" s="54">
        <v>458.3</v>
      </c>
      <c r="U126" s="54">
        <v>0</v>
      </c>
      <c r="V126" s="53">
        <v>0</v>
      </c>
      <c r="W126" s="54">
        <v>0</v>
      </c>
      <c r="X126" s="54">
        <v>0</v>
      </c>
      <c r="Y126" s="51">
        <v>2850</v>
      </c>
      <c r="Z126" s="51">
        <v>1925</v>
      </c>
      <c r="AA126" s="55"/>
      <c r="AB126" s="46"/>
      <c r="AC126" s="265"/>
      <c r="AD126" s="265"/>
      <c r="AE126" s="266"/>
      <c r="AF126" s="267"/>
      <c r="AG126" s="267"/>
      <c r="AH126" s="267"/>
      <c r="AI126" s="256"/>
      <c r="AJ126" s="256"/>
      <c r="AK126" s="256"/>
      <c r="AL126" s="256"/>
      <c r="AM126" s="256"/>
      <c r="AN126" s="256"/>
      <c r="AO126" s="257"/>
      <c r="AP126" s="257"/>
      <c r="AQ126" s="257"/>
      <c r="AR126" s="257"/>
      <c r="AS126" s="257"/>
      <c r="AT126" s="257"/>
      <c r="AU126" s="255"/>
      <c r="AV126" s="255"/>
      <c r="AW126" s="258"/>
      <c r="AX126" s="4"/>
    </row>
    <row r="127" spans="2:50" ht="12.75" customHeight="1">
      <c r="B127" s="40">
        <v>1</v>
      </c>
      <c r="C127" s="48">
        <f t="shared" si="8"/>
        <v>119</v>
      </c>
      <c r="D127" s="49">
        <v>3083</v>
      </c>
      <c r="E127" s="192" t="s">
        <v>190</v>
      </c>
      <c r="F127" s="192">
        <v>166</v>
      </c>
      <c r="G127" s="50" t="s">
        <v>28</v>
      </c>
      <c r="H127" s="50" t="s">
        <v>29</v>
      </c>
      <c r="I127" s="50" t="s">
        <v>57</v>
      </c>
      <c r="J127" s="155">
        <v>14</v>
      </c>
      <c r="K127" s="78">
        <v>1</v>
      </c>
      <c r="L127" s="168">
        <v>0</v>
      </c>
      <c r="M127" s="162">
        <f>SUM(N127:O127)</f>
        <v>5</v>
      </c>
      <c r="N127" s="51">
        <v>5</v>
      </c>
      <c r="O127" s="51">
        <v>0</v>
      </c>
      <c r="P127" s="52">
        <f>SUM(Q127:R127)</f>
        <v>18</v>
      </c>
      <c r="Q127" s="51">
        <v>18</v>
      </c>
      <c r="R127" s="51">
        <v>0</v>
      </c>
      <c r="S127" s="53">
        <f>SUM(T127:U127)</f>
        <v>346.63</v>
      </c>
      <c r="T127" s="54">
        <v>346.63</v>
      </c>
      <c r="U127" s="54">
        <v>0</v>
      </c>
      <c r="V127" s="53">
        <v>0</v>
      </c>
      <c r="W127" s="54">
        <v>0</v>
      </c>
      <c r="X127" s="54">
        <v>0</v>
      </c>
      <c r="Y127" s="51">
        <v>1491</v>
      </c>
      <c r="Z127" s="51">
        <v>1925</v>
      </c>
      <c r="AA127" s="55"/>
      <c r="AB127" s="46"/>
      <c r="AC127" s="265"/>
      <c r="AD127" s="265"/>
      <c r="AE127" s="266"/>
      <c r="AF127" s="267"/>
      <c r="AG127" s="267"/>
      <c r="AH127" s="267"/>
      <c r="AI127" s="256"/>
      <c r="AJ127" s="256"/>
      <c r="AK127" s="256"/>
      <c r="AL127" s="256"/>
      <c r="AM127" s="256"/>
      <c r="AN127" s="256"/>
      <c r="AO127" s="257"/>
      <c r="AP127" s="257"/>
      <c r="AQ127" s="257"/>
      <c r="AR127" s="257"/>
      <c r="AS127" s="257"/>
      <c r="AT127" s="257"/>
      <c r="AU127" s="255"/>
      <c r="AV127" s="255"/>
      <c r="AW127" s="258"/>
      <c r="AX127" s="4"/>
    </row>
    <row r="128" spans="2:50" ht="12.75" customHeight="1">
      <c r="B128" s="40">
        <v>1</v>
      </c>
      <c r="C128" s="48">
        <f aca="true" t="shared" si="14" ref="C128:C158">+C127+1</f>
        <v>120</v>
      </c>
      <c r="D128" s="49">
        <v>3084</v>
      </c>
      <c r="E128" s="192" t="s">
        <v>190</v>
      </c>
      <c r="F128" s="192">
        <v>136</v>
      </c>
      <c r="G128" s="50" t="s">
        <v>28</v>
      </c>
      <c r="H128" s="50" t="s">
        <v>29</v>
      </c>
      <c r="I128" s="50" t="s">
        <v>57</v>
      </c>
      <c r="J128" s="155">
        <v>22</v>
      </c>
      <c r="K128" s="78">
        <v>1</v>
      </c>
      <c r="L128" s="168">
        <v>0</v>
      </c>
      <c r="M128" s="162">
        <v>5</v>
      </c>
      <c r="N128" s="51">
        <v>5</v>
      </c>
      <c r="O128" s="51">
        <v>0</v>
      </c>
      <c r="P128" s="52">
        <v>17</v>
      </c>
      <c r="Q128" s="51">
        <v>17</v>
      </c>
      <c r="R128" s="51">
        <v>0</v>
      </c>
      <c r="S128" s="53">
        <v>276.89</v>
      </c>
      <c r="T128" s="54">
        <v>276.89</v>
      </c>
      <c r="U128" s="54">
        <v>0</v>
      </c>
      <c r="V128" s="53">
        <v>0</v>
      </c>
      <c r="W128" s="54">
        <v>0</v>
      </c>
      <c r="X128" s="54">
        <v>0</v>
      </c>
      <c r="Y128" s="51">
        <v>1613</v>
      </c>
      <c r="Z128" s="51">
        <v>1925</v>
      </c>
      <c r="AA128" s="55"/>
      <c r="AB128" s="46"/>
      <c r="AC128" s="265"/>
      <c r="AD128" s="265"/>
      <c r="AE128" s="266"/>
      <c r="AF128" s="267"/>
      <c r="AG128" s="267"/>
      <c r="AH128" s="267"/>
      <c r="AI128" s="256"/>
      <c r="AJ128" s="256"/>
      <c r="AK128" s="256"/>
      <c r="AL128" s="256"/>
      <c r="AM128" s="256"/>
      <c r="AN128" s="256"/>
      <c r="AO128" s="257"/>
      <c r="AP128" s="257"/>
      <c r="AQ128" s="257"/>
      <c r="AR128" s="257"/>
      <c r="AS128" s="257"/>
      <c r="AT128" s="257"/>
      <c r="AU128" s="255"/>
      <c r="AV128" s="255"/>
      <c r="AW128" s="258"/>
      <c r="AX128" s="4"/>
    </row>
    <row r="129" spans="2:50" ht="12.75" customHeight="1">
      <c r="B129" s="40">
        <v>1</v>
      </c>
      <c r="C129" s="65">
        <f t="shared" si="14"/>
        <v>121</v>
      </c>
      <c r="D129" s="9">
        <v>3087</v>
      </c>
      <c r="E129" s="191" t="s">
        <v>189</v>
      </c>
      <c r="F129" s="191"/>
      <c r="G129" s="10" t="s">
        <v>34</v>
      </c>
      <c r="H129" s="10" t="s">
        <v>29</v>
      </c>
      <c r="I129" s="10" t="s">
        <v>57</v>
      </c>
      <c r="J129" s="154">
        <v>43</v>
      </c>
      <c r="K129" s="77">
        <v>1</v>
      </c>
      <c r="L129" s="167">
        <v>0</v>
      </c>
      <c r="M129" s="161">
        <v>3</v>
      </c>
      <c r="N129" s="41">
        <v>3</v>
      </c>
      <c r="O129" s="41">
        <v>0</v>
      </c>
      <c r="P129" s="42">
        <v>9</v>
      </c>
      <c r="Q129" s="41">
        <v>9</v>
      </c>
      <c r="R129" s="41">
        <v>0</v>
      </c>
      <c r="S129" s="43">
        <v>141.39</v>
      </c>
      <c r="T129" s="44">
        <v>141.39</v>
      </c>
      <c r="U129" s="44">
        <v>0</v>
      </c>
      <c r="V129" s="43">
        <f>+W129+X129</f>
        <v>0</v>
      </c>
      <c r="W129" s="44">
        <v>0</v>
      </c>
      <c r="X129" s="44">
        <v>0</v>
      </c>
      <c r="Y129" s="41">
        <v>423</v>
      </c>
      <c r="Z129" s="41">
        <v>1972</v>
      </c>
      <c r="AA129" s="45"/>
      <c r="AB129" s="46"/>
      <c r="AC129" s="265"/>
      <c r="AD129" s="265"/>
      <c r="AE129" s="266"/>
      <c r="AF129" s="267"/>
      <c r="AG129" s="267"/>
      <c r="AH129" s="267"/>
      <c r="AI129" s="256"/>
      <c r="AJ129" s="256"/>
      <c r="AK129" s="256"/>
      <c r="AL129" s="256"/>
      <c r="AM129" s="256"/>
      <c r="AN129" s="256"/>
      <c r="AO129" s="257"/>
      <c r="AP129" s="257"/>
      <c r="AQ129" s="257"/>
      <c r="AR129" s="257"/>
      <c r="AS129" s="257"/>
      <c r="AT129" s="257"/>
      <c r="AU129" s="255"/>
      <c r="AV129" s="255"/>
      <c r="AW129" s="258"/>
      <c r="AX129" s="4"/>
    </row>
    <row r="130" spans="2:50" ht="12.75" customHeight="1">
      <c r="B130" s="40">
        <v>1</v>
      </c>
      <c r="C130" s="8">
        <f t="shared" si="14"/>
        <v>122</v>
      </c>
      <c r="D130" s="9">
        <v>3088</v>
      </c>
      <c r="E130" s="191" t="s">
        <v>189</v>
      </c>
      <c r="F130" s="191"/>
      <c r="G130" s="10" t="s">
        <v>34</v>
      </c>
      <c r="H130" s="10" t="s">
        <v>29</v>
      </c>
      <c r="I130" s="10" t="s">
        <v>57</v>
      </c>
      <c r="J130" s="154" t="s">
        <v>58</v>
      </c>
      <c r="K130" s="77">
        <v>1</v>
      </c>
      <c r="L130" s="167">
        <v>0</v>
      </c>
      <c r="M130" s="161">
        <f>SUM(N130:O130)</f>
        <v>5</v>
      </c>
      <c r="N130" s="41">
        <v>4</v>
      </c>
      <c r="O130" s="41">
        <v>1</v>
      </c>
      <c r="P130" s="42">
        <f>SUM(Q130:R130)</f>
        <v>16</v>
      </c>
      <c r="Q130" s="41">
        <v>12</v>
      </c>
      <c r="R130" s="41">
        <v>4</v>
      </c>
      <c r="S130" s="43">
        <f>SUM(T130:U130)</f>
        <v>283.95000000000005</v>
      </c>
      <c r="T130" s="44">
        <v>188.55</v>
      </c>
      <c r="U130" s="44">
        <v>95.4</v>
      </c>
      <c r="V130" s="43">
        <v>0</v>
      </c>
      <c r="W130" s="44">
        <v>0</v>
      </c>
      <c r="X130" s="44">
        <v>0</v>
      </c>
      <c r="Y130" s="41">
        <v>849</v>
      </c>
      <c r="Z130" s="41">
        <v>1972</v>
      </c>
      <c r="AA130" s="45"/>
      <c r="AB130" s="46"/>
      <c r="AC130" s="265"/>
      <c r="AD130" s="265"/>
      <c r="AE130" s="266"/>
      <c r="AF130" s="267"/>
      <c r="AG130" s="267"/>
      <c r="AH130" s="267"/>
      <c r="AI130" s="256"/>
      <c r="AJ130" s="256"/>
      <c r="AK130" s="256"/>
      <c r="AL130" s="256"/>
      <c r="AM130" s="256"/>
      <c r="AN130" s="256"/>
      <c r="AO130" s="257"/>
      <c r="AP130" s="257"/>
      <c r="AQ130" s="257"/>
      <c r="AR130" s="257"/>
      <c r="AS130" s="257"/>
      <c r="AT130" s="257"/>
      <c r="AU130" s="255"/>
      <c r="AV130" s="255"/>
      <c r="AW130" s="258"/>
      <c r="AX130" s="4"/>
    </row>
    <row r="131" spans="2:50" ht="12.75" customHeight="1">
      <c r="B131" s="40">
        <v>2</v>
      </c>
      <c r="C131" s="48">
        <f t="shared" si="14"/>
        <v>123</v>
      </c>
      <c r="D131" s="49">
        <v>3089</v>
      </c>
      <c r="E131" s="192" t="s">
        <v>190</v>
      </c>
      <c r="F131" s="192">
        <v>108</v>
      </c>
      <c r="G131" s="50" t="s">
        <v>28</v>
      </c>
      <c r="H131" s="50" t="s">
        <v>29</v>
      </c>
      <c r="I131" s="50" t="s">
        <v>59</v>
      </c>
      <c r="J131" s="158" t="s">
        <v>152</v>
      </c>
      <c r="K131" s="78">
        <v>1</v>
      </c>
      <c r="L131" s="168">
        <v>0</v>
      </c>
      <c r="M131" s="162">
        <v>9</v>
      </c>
      <c r="N131" s="51">
        <v>9</v>
      </c>
      <c r="O131" s="51">
        <v>0</v>
      </c>
      <c r="P131" s="52">
        <v>35</v>
      </c>
      <c r="Q131" s="51">
        <v>35</v>
      </c>
      <c r="R131" s="51">
        <v>0</v>
      </c>
      <c r="S131" s="53">
        <v>642</v>
      </c>
      <c r="T131" s="54">
        <v>642</v>
      </c>
      <c r="U131" s="54">
        <v>0</v>
      </c>
      <c r="V131" s="53">
        <v>0</v>
      </c>
      <c r="W131" s="54">
        <v>0</v>
      </c>
      <c r="X131" s="54">
        <v>0</v>
      </c>
      <c r="Y131" s="51">
        <v>2998</v>
      </c>
      <c r="Z131" s="51">
        <v>1930</v>
      </c>
      <c r="AA131" s="55"/>
      <c r="AB131" s="46"/>
      <c r="AC131" s="265"/>
      <c r="AD131" s="265"/>
      <c r="AE131" s="266"/>
      <c r="AF131" s="268"/>
      <c r="AG131" s="268"/>
      <c r="AH131" s="268"/>
      <c r="AI131" s="256"/>
      <c r="AJ131" s="256"/>
      <c r="AK131" s="256"/>
      <c r="AL131" s="256"/>
      <c r="AM131" s="256"/>
      <c r="AN131" s="256"/>
      <c r="AO131" s="257"/>
      <c r="AP131" s="257"/>
      <c r="AQ131" s="257"/>
      <c r="AR131" s="257"/>
      <c r="AS131" s="257"/>
      <c r="AT131" s="257"/>
      <c r="AU131" s="255"/>
      <c r="AV131" s="255"/>
      <c r="AW131" s="258"/>
      <c r="AX131" s="4"/>
    </row>
    <row r="132" spans="2:50" ht="12.75" customHeight="1">
      <c r="B132" s="40">
        <v>2</v>
      </c>
      <c r="C132" s="48">
        <f t="shared" si="14"/>
        <v>124</v>
      </c>
      <c r="D132" s="49">
        <v>1064</v>
      </c>
      <c r="E132" s="192" t="s">
        <v>190</v>
      </c>
      <c r="F132" s="192">
        <v>201</v>
      </c>
      <c r="G132" s="50" t="s">
        <v>34</v>
      </c>
      <c r="H132" s="50" t="s">
        <v>29</v>
      </c>
      <c r="I132" s="50" t="s">
        <v>59</v>
      </c>
      <c r="J132" s="155">
        <v>12</v>
      </c>
      <c r="K132" s="78">
        <v>1</v>
      </c>
      <c r="L132" s="168">
        <v>0</v>
      </c>
      <c r="M132" s="162">
        <v>19</v>
      </c>
      <c r="N132" s="51">
        <v>19</v>
      </c>
      <c r="O132" s="51">
        <v>0</v>
      </c>
      <c r="P132" s="52">
        <v>58</v>
      </c>
      <c r="Q132" s="51">
        <v>58</v>
      </c>
      <c r="R132" s="51">
        <v>0</v>
      </c>
      <c r="S132" s="53">
        <v>877.47</v>
      </c>
      <c r="T132" s="54">
        <v>877.47</v>
      </c>
      <c r="U132" s="54">
        <v>0</v>
      </c>
      <c r="V132" s="53">
        <v>877.47</v>
      </c>
      <c r="W132" s="54">
        <v>877.47</v>
      </c>
      <c r="X132" s="54">
        <v>0</v>
      </c>
      <c r="Y132" s="51">
        <v>4259</v>
      </c>
      <c r="Z132" s="51">
        <v>1980</v>
      </c>
      <c r="AA132" s="55"/>
      <c r="AB132" s="46"/>
      <c r="AC132" s="265"/>
      <c r="AD132" s="265"/>
      <c r="AE132" s="266"/>
      <c r="AF132" s="267"/>
      <c r="AG132" s="267"/>
      <c r="AH132" s="267"/>
      <c r="AI132" s="256"/>
      <c r="AJ132" s="256"/>
      <c r="AK132" s="256"/>
      <c r="AL132" s="256"/>
      <c r="AM132" s="256"/>
      <c r="AN132" s="256"/>
      <c r="AO132" s="257"/>
      <c r="AP132" s="257"/>
      <c r="AQ132" s="257"/>
      <c r="AR132" s="257"/>
      <c r="AS132" s="257"/>
      <c r="AT132" s="257"/>
      <c r="AU132" s="255"/>
      <c r="AV132" s="255"/>
      <c r="AW132" s="258"/>
      <c r="AX132" s="4"/>
    </row>
    <row r="133" spans="2:50" ht="12.75" customHeight="1">
      <c r="B133" s="40">
        <v>2</v>
      </c>
      <c r="C133" s="48">
        <f t="shared" si="14"/>
        <v>125</v>
      </c>
      <c r="D133" s="49">
        <v>1062</v>
      </c>
      <c r="E133" s="192" t="s">
        <v>190</v>
      </c>
      <c r="F133" s="192">
        <v>215</v>
      </c>
      <c r="G133" s="50" t="s">
        <v>34</v>
      </c>
      <c r="H133" s="50" t="s">
        <v>29</v>
      </c>
      <c r="I133" s="50" t="s">
        <v>59</v>
      </c>
      <c r="J133" s="155" t="s">
        <v>195</v>
      </c>
      <c r="K133" s="78">
        <v>1</v>
      </c>
      <c r="L133" s="168">
        <v>0</v>
      </c>
      <c r="M133" s="162">
        <f>SUM(N133:O133)</f>
        <v>16</v>
      </c>
      <c r="N133" s="51">
        <v>16</v>
      </c>
      <c r="O133" s="51">
        <v>0</v>
      </c>
      <c r="P133" s="52">
        <f>SUM(Q133:R133)</f>
        <v>40</v>
      </c>
      <c r="Q133" s="51">
        <v>40</v>
      </c>
      <c r="R133" s="51">
        <v>0</v>
      </c>
      <c r="S133" s="53">
        <f>SUM(T133:U133)</f>
        <v>669.04</v>
      </c>
      <c r="T133" s="54">
        <v>669.04</v>
      </c>
      <c r="U133" s="54">
        <v>0</v>
      </c>
      <c r="V133" s="53">
        <f>SUM(W133:X133)</f>
        <v>669.04</v>
      </c>
      <c r="W133" s="54">
        <v>669.04</v>
      </c>
      <c r="X133" s="54">
        <v>0</v>
      </c>
      <c r="Y133" s="51">
        <v>2982</v>
      </c>
      <c r="Z133" s="51">
        <v>1980</v>
      </c>
      <c r="AA133" s="253"/>
      <c r="AB133" s="46" t="s">
        <v>216</v>
      </c>
      <c r="AC133" s="265"/>
      <c r="AD133" s="265"/>
      <c r="AE133" s="266"/>
      <c r="AF133" s="267"/>
      <c r="AG133" s="267"/>
      <c r="AH133" s="267"/>
      <c r="AI133" s="256"/>
      <c r="AJ133" s="256"/>
      <c r="AK133" s="256"/>
      <c r="AL133" s="256"/>
      <c r="AM133" s="256"/>
      <c r="AN133" s="256"/>
      <c r="AO133" s="257"/>
      <c r="AP133" s="257"/>
      <c r="AQ133" s="257"/>
      <c r="AR133" s="257"/>
      <c r="AS133" s="257"/>
      <c r="AT133" s="257"/>
      <c r="AU133" s="255"/>
      <c r="AV133" s="255"/>
      <c r="AW133" s="258"/>
      <c r="AX133" s="4"/>
    </row>
    <row r="134" spans="2:50" ht="12.75" customHeight="1">
      <c r="B134" s="40">
        <v>2</v>
      </c>
      <c r="C134" s="8">
        <f t="shared" si="14"/>
        <v>126</v>
      </c>
      <c r="D134" s="9">
        <v>1063</v>
      </c>
      <c r="E134" s="191" t="s">
        <v>189</v>
      </c>
      <c r="F134" s="191"/>
      <c r="G134" s="10" t="s">
        <v>34</v>
      </c>
      <c r="H134" s="10" t="s">
        <v>29</v>
      </c>
      <c r="I134" s="67" t="s">
        <v>59</v>
      </c>
      <c r="J134" s="154" t="s">
        <v>196</v>
      </c>
      <c r="K134" s="77">
        <v>1</v>
      </c>
      <c r="L134" s="167">
        <v>0</v>
      </c>
      <c r="M134" s="161">
        <f>SUM(N134:O134)</f>
        <v>16</v>
      </c>
      <c r="N134" s="41">
        <v>16</v>
      </c>
      <c r="O134" s="41">
        <v>0</v>
      </c>
      <c r="P134" s="42">
        <f>SUM(Q134:R134)</f>
        <v>39</v>
      </c>
      <c r="Q134" s="41">
        <v>39</v>
      </c>
      <c r="R134" s="41">
        <v>0</v>
      </c>
      <c r="S134" s="43">
        <f>SUM(T134:U134)</f>
        <v>664.9</v>
      </c>
      <c r="T134" s="44">
        <v>664.9</v>
      </c>
      <c r="U134" s="44">
        <v>0</v>
      </c>
      <c r="V134" s="43">
        <f>SUM(W134:X134)</f>
        <v>664.9</v>
      </c>
      <c r="W134" s="44">
        <v>664.9</v>
      </c>
      <c r="X134" s="44">
        <v>0</v>
      </c>
      <c r="Y134" s="41">
        <v>2982</v>
      </c>
      <c r="Z134" s="41">
        <v>1980</v>
      </c>
      <c r="AA134" s="72"/>
      <c r="AB134" s="46" t="s">
        <v>216</v>
      </c>
      <c r="AC134" s="265"/>
      <c r="AD134" s="265"/>
      <c r="AE134" s="266"/>
      <c r="AF134" s="267"/>
      <c r="AG134" s="267"/>
      <c r="AH134" s="267"/>
      <c r="AI134" s="256"/>
      <c r="AJ134" s="256"/>
      <c r="AK134" s="256"/>
      <c r="AL134" s="256"/>
      <c r="AM134" s="256"/>
      <c r="AN134" s="256"/>
      <c r="AO134" s="257"/>
      <c r="AP134" s="257"/>
      <c r="AQ134" s="257"/>
      <c r="AR134" s="257"/>
      <c r="AS134" s="257"/>
      <c r="AT134" s="257"/>
      <c r="AU134" s="255"/>
      <c r="AV134" s="255"/>
      <c r="AW134" s="258"/>
      <c r="AX134" s="4"/>
    </row>
    <row r="135" spans="2:50" ht="12.75" customHeight="1">
      <c r="B135" s="40">
        <v>2</v>
      </c>
      <c r="C135" s="8">
        <f t="shared" si="14"/>
        <v>127</v>
      </c>
      <c r="D135" s="9">
        <v>1121</v>
      </c>
      <c r="E135" s="191" t="s">
        <v>189</v>
      </c>
      <c r="F135" s="191"/>
      <c r="G135" s="10" t="s">
        <v>34</v>
      </c>
      <c r="H135" s="10" t="s">
        <v>29</v>
      </c>
      <c r="I135" s="67" t="s">
        <v>59</v>
      </c>
      <c r="J135" s="154" t="s">
        <v>229</v>
      </c>
      <c r="K135" s="77">
        <v>1</v>
      </c>
      <c r="L135" s="167">
        <v>0</v>
      </c>
      <c r="M135" s="161">
        <f>SUM(N135:O135)</f>
        <v>32</v>
      </c>
      <c r="N135" s="41">
        <v>32</v>
      </c>
      <c r="O135" s="41">
        <v>0</v>
      </c>
      <c r="P135" s="42">
        <f>SUM(Q135:R135)</f>
        <v>79</v>
      </c>
      <c r="Q135" s="41">
        <v>79</v>
      </c>
      <c r="R135" s="41">
        <v>0</v>
      </c>
      <c r="S135" s="43">
        <f>SUM(T135:U135)</f>
        <v>1476.94</v>
      </c>
      <c r="T135" s="44">
        <v>1476.94</v>
      </c>
      <c r="U135" s="44">
        <v>0</v>
      </c>
      <c r="V135" s="43">
        <f>SUM(W135:X135)</f>
        <v>0</v>
      </c>
      <c r="W135" s="44">
        <v>0</v>
      </c>
      <c r="X135" s="44">
        <v>0</v>
      </c>
      <c r="Y135" s="41">
        <v>8830</v>
      </c>
      <c r="Z135" s="41">
        <v>2010</v>
      </c>
      <c r="AA135" s="72"/>
      <c r="AB135" s="46"/>
      <c r="AC135" s="265"/>
      <c r="AD135" s="265"/>
      <c r="AE135" s="266"/>
      <c r="AF135" s="267"/>
      <c r="AG135" s="267"/>
      <c r="AH135" s="267"/>
      <c r="AI135" s="256"/>
      <c r="AJ135" s="256"/>
      <c r="AK135" s="256"/>
      <c r="AL135" s="256"/>
      <c r="AM135" s="256"/>
      <c r="AN135" s="256"/>
      <c r="AO135" s="257"/>
      <c r="AP135" s="257"/>
      <c r="AQ135" s="257"/>
      <c r="AR135" s="257"/>
      <c r="AS135" s="257"/>
      <c r="AT135" s="257"/>
      <c r="AU135" s="255"/>
      <c r="AV135" s="255"/>
      <c r="AW135" s="258"/>
      <c r="AX135" s="4"/>
    </row>
    <row r="136" spans="2:50" ht="12.75" customHeight="1">
      <c r="B136" s="40">
        <v>2</v>
      </c>
      <c r="C136" s="8">
        <f t="shared" si="14"/>
        <v>128</v>
      </c>
      <c r="D136" s="9">
        <v>3210</v>
      </c>
      <c r="E136" s="191" t="s">
        <v>189</v>
      </c>
      <c r="F136" s="191"/>
      <c r="G136" s="10" t="s">
        <v>41</v>
      </c>
      <c r="H136" s="10" t="s">
        <v>29</v>
      </c>
      <c r="I136" s="67" t="s">
        <v>59</v>
      </c>
      <c r="J136" s="154" t="s">
        <v>197</v>
      </c>
      <c r="K136" s="77">
        <v>1</v>
      </c>
      <c r="L136" s="167">
        <v>0</v>
      </c>
      <c r="M136" s="161">
        <f>SUM(N136:O136)</f>
        <v>16</v>
      </c>
      <c r="N136" s="41">
        <v>16</v>
      </c>
      <c r="O136" s="41">
        <v>0</v>
      </c>
      <c r="P136" s="42">
        <f>SUM(Q136:R136)</f>
        <v>19</v>
      </c>
      <c r="Q136" s="41">
        <v>19</v>
      </c>
      <c r="R136" s="41">
        <v>0</v>
      </c>
      <c r="S136" s="43">
        <f>SUM(T136:U136)</f>
        <v>308.76</v>
      </c>
      <c r="T136" s="44">
        <v>308.76</v>
      </c>
      <c r="U136" s="44">
        <v>0</v>
      </c>
      <c r="V136" s="43">
        <f>SUM(W136:X136)</f>
        <v>0</v>
      </c>
      <c r="W136" s="44">
        <v>0</v>
      </c>
      <c r="X136" s="44">
        <v>0</v>
      </c>
      <c r="Y136" s="172">
        <v>1650</v>
      </c>
      <c r="Z136" s="41">
        <v>1963</v>
      </c>
      <c r="AA136" s="72" t="s">
        <v>159</v>
      </c>
      <c r="AB136" s="94"/>
      <c r="AC136" s="265"/>
      <c r="AD136" s="265"/>
      <c r="AE136" s="266"/>
      <c r="AF136" s="267"/>
      <c r="AG136" s="267"/>
      <c r="AH136" s="267"/>
      <c r="AI136" s="256"/>
      <c r="AJ136" s="256"/>
      <c r="AK136" s="256"/>
      <c r="AL136" s="256"/>
      <c r="AM136" s="256"/>
      <c r="AN136" s="256"/>
      <c r="AO136" s="257"/>
      <c r="AP136" s="257"/>
      <c r="AQ136" s="257"/>
      <c r="AR136" s="257"/>
      <c r="AS136" s="257"/>
      <c r="AT136" s="257"/>
      <c r="AU136" s="255"/>
      <c r="AV136" s="255"/>
      <c r="AW136" s="258"/>
      <c r="AX136" s="4"/>
    </row>
    <row r="137" spans="2:50" ht="12.75" customHeight="1">
      <c r="B137" s="40">
        <v>2</v>
      </c>
      <c r="C137" s="48">
        <f t="shared" si="14"/>
        <v>129</v>
      </c>
      <c r="D137" s="49">
        <v>1047</v>
      </c>
      <c r="E137" s="192" t="s">
        <v>190</v>
      </c>
      <c r="F137" s="192">
        <v>172</v>
      </c>
      <c r="G137" s="50" t="s">
        <v>28</v>
      </c>
      <c r="H137" s="50" t="s">
        <v>29</v>
      </c>
      <c r="I137" s="50" t="s">
        <v>60</v>
      </c>
      <c r="J137" s="155">
        <v>1</v>
      </c>
      <c r="K137" s="78">
        <v>1</v>
      </c>
      <c r="L137" s="168">
        <v>0</v>
      </c>
      <c r="M137" s="162">
        <f>SUM(N137:O137)</f>
        <v>5</v>
      </c>
      <c r="N137" s="51">
        <v>5</v>
      </c>
      <c r="O137" s="51">
        <v>0</v>
      </c>
      <c r="P137" s="52">
        <f>SUM(Q137:R137)</f>
        <v>18</v>
      </c>
      <c r="Q137" s="51">
        <v>18</v>
      </c>
      <c r="R137" s="51">
        <v>0</v>
      </c>
      <c r="S137" s="53">
        <f>SUM(T137:U137)</f>
        <v>260.63</v>
      </c>
      <c r="T137" s="54">
        <f>235.67+24.96</f>
        <v>260.63</v>
      </c>
      <c r="U137" s="54">
        <v>0</v>
      </c>
      <c r="V137" s="53">
        <v>0</v>
      </c>
      <c r="W137" s="54">
        <v>0</v>
      </c>
      <c r="X137" s="54">
        <v>0</v>
      </c>
      <c r="Y137" s="51">
        <v>1085</v>
      </c>
      <c r="Z137" s="51">
        <v>1930</v>
      </c>
      <c r="AA137" s="55"/>
      <c r="AB137" s="46"/>
      <c r="AC137" s="265"/>
      <c r="AD137" s="265"/>
      <c r="AE137" s="266"/>
      <c r="AF137" s="267"/>
      <c r="AG137" s="267"/>
      <c r="AH137" s="267"/>
      <c r="AI137" s="256"/>
      <c r="AJ137" s="256"/>
      <c r="AK137" s="256"/>
      <c r="AL137" s="256"/>
      <c r="AM137" s="256"/>
      <c r="AN137" s="256"/>
      <c r="AO137" s="257"/>
      <c r="AP137" s="257"/>
      <c r="AQ137" s="257"/>
      <c r="AR137" s="257"/>
      <c r="AS137" s="257"/>
      <c r="AT137" s="257"/>
      <c r="AU137" s="255"/>
      <c r="AV137" s="255"/>
      <c r="AW137" s="258"/>
      <c r="AX137" s="4"/>
    </row>
    <row r="138" spans="2:50" ht="12.75" customHeight="1">
      <c r="B138" s="40">
        <v>2</v>
      </c>
      <c r="C138" s="48">
        <f t="shared" si="14"/>
        <v>130</v>
      </c>
      <c r="D138" s="49">
        <v>1048</v>
      </c>
      <c r="E138" s="192" t="s">
        <v>190</v>
      </c>
      <c r="F138" s="192">
        <v>109</v>
      </c>
      <c r="G138" s="50" t="s">
        <v>28</v>
      </c>
      <c r="H138" s="50" t="s">
        <v>29</v>
      </c>
      <c r="I138" s="50" t="s">
        <v>60</v>
      </c>
      <c r="J138" s="155">
        <v>3</v>
      </c>
      <c r="K138" s="78">
        <v>1</v>
      </c>
      <c r="L138" s="168">
        <v>0</v>
      </c>
      <c r="M138" s="162">
        <v>4</v>
      </c>
      <c r="N138" s="51">
        <v>4</v>
      </c>
      <c r="O138" s="51">
        <v>0</v>
      </c>
      <c r="P138" s="52">
        <v>12</v>
      </c>
      <c r="Q138" s="51">
        <v>12</v>
      </c>
      <c r="R138" s="51">
        <v>0</v>
      </c>
      <c r="S138" s="53">
        <v>194.24</v>
      </c>
      <c r="T138" s="54">
        <v>194.24</v>
      </c>
      <c r="U138" s="54">
        <v>0</v>
      </c>
      <c r="V138" s="53">
        <v>0</v>
      </c>
      <c r="W138" s="54">
        <v>0</v>
      </c>
      <c r="X138" s="54">
        <v>0</v>
      </c>
      <c r="Y138" s="51">
        <v>1085</v>
      </c>
      <c r="Z138" s="51">
        <v>1930</v>
      </c>
      <c r="AA138" s="55"/>
      <c r="AB138" s="46"/>
      <c r="AC138" s="265"/>
      <c r="AD138" s="265"/>
      <c r="AE138" s="266"/>
      <c r="AF138" s="267"/>
      <c r="AG138" s="267"/>
      <c r="AH138" s="267"/>
      <c r="AI138" s="256"/>
      <c r="AJ138" s="256"/>
      <c r="AK138" s="256"/>
      <c r="AL138" s="256"/>
      <c r="AM138" s="256"/>
      <c r="AN138" s="256"/>
      <c r="AO138" s="257"/>
      <c r="AP138" s="257"/>
      <c r="AQ138" s="257"/>
      <c r="AR138" s="257"/>
      <c r="AS138" s="257"/>
      <c r="AT138" s="257"/>
      <c r="AU138" s="255"/>
      <c r="AV138" s="255"/>
      <c r="AW138" s="258"/>
      <c r="AX138" s="4"/>
    </row>
    <row r="139" spans="2:50" ht="12.75" customHeight="1">
      <c r="B139" s="40">
        <v>2</v>
      </c>
      <c r="C139" s="48">
        <f t="shared" si="14"/>
        <v>131</v>
      </c>
      <c r="D139" s="49">
        <v>1049</v>
      </c>
      <c r="E139" s="192" t="s">
        <v>190</v>
      </c>
      <c r="F139" s="192">
        <v>121</v>
      </c>
      <c r="G139" s="50" t="s">
        <v>28</v>
      </c>
      <c r="H139" s="50" t="s">
        <v>29</v>
      </c>
      <c r="I139" s="50" t="s">
        <v>60</v>
      </c>
      <c r="J139" s="155">
        <v>5</v>
      </c>
      <c r="K139" s="78">
        <v>1</v>
      </c>
      <c r="L139" s="168">
        <v>0</v>
      </c>
      <c r="M139" s="162">
        <v>4</v>
      </c>
      <c r="N139" s="51">
        <v>4</v>
      </c>
      <c r="O139" s="51">
        <v>0</v>
      </c>
      <c r="P139" s="52">
        <v>12</v>
      </c>
      <c r="Q139" s="51">
        <v>12</v>
      </c>
      <c r="R139" s="51">
        <v>0</v>
      </c>
      <c r="S139" s="53">
        <v>193.6</v>
      </c>
      <c r="T139" s="54">
        <v>193.6</v>
      </c>
      <c r="U139" s="54">
        <v>0</v>
      </c>
      <c r="V139" s="53">
        <v>0</v>
      </c>
      <c r="W139" s="54">
        <v>0</v>
      </c>
      <c r="X139" s="54">
        <v>0</v>
      </c>
      <c r="Y139" s="51">
        <v>1085</v>
      </c>
      <c r="Z139" s="51">
        <v>1930</v>
      </c>
      <c r="AA139" s="55"/>
      <c r="AB139" s="46"/>
      <c r="AC139" s="265"/>
      <c r="AD139" s="265"/>
      <c r="AE139" s="266"/>
      <c r="AF139" s="267"/>
      <c r="AG139" s="267"/>
      <c r="AH139" s="267"/>
      <c r="AI139" s="256"/>
      <c r="AJ139" s="256"/>
      <c r="AK139" s="256"/>
      <c r="AL139" s="256"/>
      <c r="AM139" s="256"/>
      <c r="AN139" s="256"/>
      <c r="AO139" s="257"/>
      <c r="AP139" s="257"/>
      <c r="AQ139" s="257"/>
      <c r="AR139" s="257"/>
      <c r="AS139" s="257"/>
      <c r="AT139" s="257"/>
      <c r="AU139" s="255"/>
      <c r="AV139" s="255"/>
      <c r="AW139" s="258"/>
      <c r="AX139" s="4"/>
    </row>
    <row r="140" spans="2:50" ht="12.75" customHeight="1">
      <c r="B140" s="40">
        <v>2</v>
      </c>
      <c r="C140" s="48">
        <f t="shared" si="14"/>
        <v>132</v>
      </c>
      <c r="D140" s="49">
        <v>1050</v>
      </c>
      <c r="E140" s="192" t="s">
        <v>190</v>
      </c>
      <c r="F140" s="192">
        <v>77</v>
      </c>
      <c r="G140" s="50" t="s">
        <v>28</v>
      </c>
      <c r="H140" s="50" t="s">
        <v>29</v>
      </c>
      <c r="I140" s="50" t="s">
        <v>60</v>
      </c>
      <c r="J140" s="155">
        <v>8</v>
      </c>
      <c r="K140" s="78">
        <v>1</v>
      </c>
      <c r="L140" s="168">
        <v>0</v>
      </c>
      <c r="M140" s="162">
        <v>4</v>
      </c>
      <c r="N140" s="51">
        <v>4</v>
      </c>
      <c r="O140" s="51">
        <v>0</v>
      </c>
      <c r="P140" s="52">
        <v>17</v>
      </c>
      <c r="Q140" s="51">
        <v>17</v>
      </c>
      <c r="R140" s="51">
        <v>0</v>
      </c>
      <c r="S140" s="53">
        <v>254.18</v>
      </c>
      <c r="T140" s="54">
        <v>254.18</v>
      </c>
      <c r="U140" s="54">
        <v>0</v>
      </c>
      <c r="V140" s="53">
        <v>0</v>
      </c>
      <c r="W140" s="54">
        <v>0</v>
      </c>
      <c r="X140" s="54">
        <v>0</v>
      </c>
      <c r="Y140" s="51">
        <v>1312</v>
      </c>
      <c r="Z140" s="51">
        <v>1930</v>
      </c>
      <c r="AA140" s="55"/>
      <c r="AB140" s="46"/>
      <c r="AC140" s="265"/>
      <c r="AD140" s="265"/>
      <c r="AE140" s="266"/>
      <c r="AF140" s="267"/>
      <c r="AG140" s="267"/>
      <c r="AH140" s="267"/>
      <c r="AI140" s="256"/>
      <c r="AJ140" s="256"/>
      <c r="AK140" s="256"/>
      <c r="AL140" s="256"/>
      <c r="AM140" s="256"/>
      <c r="AN140" s="256"/>
      <c r="AO140" s="257"/>
      <c r="AP140" s="257"/>
      <c r="AQ140" s="257"/>
      <c r="AR140" s="257"/>
      <c r="AS140" s="257"/>
      <c r="AT140" s="257"/>
      <c r="AU140" s="255"/>
      <c r="AV140" s="255"/>
      <c r="AW140" s="258"/>
      <c r="AX140" s="4"/>
    </row>
    <row r="141" spans="2:50" ht="12.75" customHeight="1">
      <c r="B141" s="40">
        <v>2</v>
      </c>
      <c r="C141" s="48">
        <f>+C140+1</f>
        <v>133</v>
      </c>
      <c r="D141" s="49">
        <v>1052</v>
      </c>
      <c r="E141" s="192" t="s">
        <v>190</v>
      </c>
      <c r="F141" s="192">
        <v>33</v>
      </c>
      <c r="G141" s="50" t="s">
        <v>28</v>
      </c>
      <c r="H141" s="50" t="s">
        <v>29</v>
      </c>
      <c r="I141" s="50" t="s">
        <v>60</v>
      </c>
      <c r="J141" s="158" t="s">
        <v>158</v>
      </c>
      <c r="K141" s="78">
        <v>1</v>
      </c>
      <c r="L141" s="168">
        <v>0</v>
      </c>
      <c r="M141" s="162">
        <v>8</v>
      </c>
      <c r="N141" s="51">
        <v>7</v>
      </c>
      <c r="O141" s="51">
        <v>1</v>
      </c>
      <c r="P141" s="52">
        <v>31</v>
      </c>
      <c r="Q141" s="51">
        <v>27</v>
      </c>
      <c r="R141" s="51">
        <v>4</v>
      </c>
      <c r="S141" s="53">
        <v>520.83</v>
      </c>
      <c r="T141" s="54">
        <v>447.87</v>
      </c>
      <c r="U141" s="54">
        <v>72.96</v>
      </c>
      <c r="V141" s="53">
        <v>391.94</v>
      </c>
      <c r="W141" s="54">
        <v>318.98</v>
      </c>
      <c r="X141" s="54">
        <v>72.96</v>
      </c>
      <c r="Y141" s="51">
        <v>2514</v>
      </c>
      <c r="Z141" s="51">
        <v>1930</v>
      </c>
      <c r="AA141" s="55"/>
      <c r="AB141" s="46"/>
      <c r="AC141" s="265"/>
      <c r="AD141" s="265"/>
      <c r="AE141" s="266"/>
      <c r="AF141" s="268"/>
      <c r="AG141" s="267"/>
      <c r="AH141" s="268"/>
      <c r="AI141" s="256"/>
      <c r="AJ141" s="256"/>
      <c r="AK141" s="256"/>
      <c r="AL141" s="256"/>
      <c r="AM141" s="256"/>
      <c r="AN141" s="256"/>
      <c r="AO141" s="257"/>
      <c r="AP141" s="257"/>
      <c r="AQ141" s="257"/>
      <c r="AR141" s="257"/>
      <c r="AS141" s="257"/>
      <c r="AT141" s="257"/>
      <c r="AU141" s="255"/>
      <c r="AV141" s="255"/>
      <c r="AW141" s="258"/>
      <c r="AX141" s="4"/>
    </row>
    <row r="142" spans="2:50" ht="12.75" customHeight="1">
      <c r="B142" s="40">
        <v>2</v>
      </c>
      <c r="C142" s="48">
        <f t="shared" si="14"/>
        <v>134</v>
      </c>
      <c r="D142" s="49">
        <v>1053</v>
      </c>
      <c r="E142" s="192" t="s">
        <v>190</v>
      </c>
      <c r="F142" s="192">
        <v>34</v>
      </c>
      <c r="G142" s="50" t="s">
        <v>28</v>
      </c>
      <c r="H142" s="50" t="s">
        <v>29</v>
      </c>
      <c r="I142" s="50" t="s">
        <v>60</v>
      </c>
      <c r="J142" s="155" t="s">
        <v>124</v>
      </c>
      <c r="K142" s="78">
        <v>1</v>
      </c>
      <c r="L142" s="168">
        <v>0</v>
      </c>
      <c r="M142" s="162">
        <v>13</v>
      </c>
      <c r="N142" s="51">
        <v>13</v>
      </c>
      <c r="O142" s="51">
        <v>0</v>
      </c>
      <c r="P142" s="52">
        <v>52</v>
      </c>
      <c r="Q142" s="51">
        <v>52</v>
      </c>
      <c r="R142" s="51">
        <v>0</v>
      </c>
      <c r="S142" s="53">
        <v>772.42</v>
      </c>
      <c r="T142" s="54">
        <v>772.42</v>
      </c>
      <c r="U142" s="54">
        <v>0</v>
      </c>
      <c r="V142" s="53">
        <v>0</v>
      </c>
      <c r="W142" s="54">
        <v>0</v>
      </c>
      <c r="X142" s="54">
        <v>0</v>
      </c>
      <c r="Y142" s="51">
        <v>3924</v>
      </c>
      <c r="Z142" s="51">
        <v>1930</v>
      </c>
      <c r="AA142" s="55"/>
      <c r="AB142" s="46"/>
      <c r="AC142" s="265"/>
      <c r="AD142" s="265"/>
      <c r="AE142" s="266"/>
      <c r="AF142" s="267"/>
      <c r="AG142" s="267"/>
      <c r="AH142" s="267"/>
      <c r="AI142" s="256"/>
      <c r="AJ142" s="256"/>
      <c r="AK142" s="256"/>
      <c r="AL142" s="256"/>
      <c r="AM142" s="256"/>
      <c r="AN142" s="256"/>
      <c r="AO142" s="257"/>
      <c r="AP142" s="257"/>
      <c r="AQ142" s="257"/>
      <c r="AR142" s="257"/>
      <c r="AS142" s="257"/>
      <c r="AT142" s="257"/>
      <c r="AU142" s="255"/>
      <c r="AV142" s="255"/>
      <c r="AW142" s="258"/>
      <c r="AX142" s="4"/>
    </row>
    <row r="143" spans="2:50" ht="12.75" customHeight="1">
      <c r="B143" s="40">
        <v>2</v>
      </c>
      <c r="C143" s="48">
        <f t="shared" si="14"/>
        <v>135</v>
      </c>
      <c r="D143" s="49">
        <v>1056</v>
      </c>
      <c r="E143" s="192" t="s">
        <v>190</v>
      </c>
      <c r="F143" s="192">
        <v>73</v>
      </c>
      <c r="G143" s="50" t="s">
        <v>28</v>
      </c>
      <c r="H143" s="50" t="s">
        <v>29</v>
      </c>
      <c r="I143" s="50" t="s">
        <v>177</v>
      </c>
      <c r="J143" s="155" t="s">
        <v>125</v>
      </c>
      <c r="K143" s="78">
        <v>1</v>
      </c>
      <c r="L143" s="168">
        <v>0</v>
      </c>
      <c r="M143" s="162">
        <v>33</v>
      </c>
      <c r="N143" s="51">
        <v>33</v>
      </c>
      <c r="O143" s="51">
        <v>0</v>
      </c>
      <c r="P143" s="52">
        <v>99</v>
      </c>
      <c r="Q143" s="51">
        <v>99</v>
      </c>
      <c r="R143" s="51">
        <v>0</v>
      </c>
      <c r="S143" s="53">
        <v>1620.19</v>
      </c>
      <c r="T143" s="54">
        <v>1620.19</v>
      </c>
      <c r="U143" s="54">
        <v>0</v>
      </c>
      <c r="V143" s="53">
        <v>0</v>
      </c>
      <c r="W143" s="54">
        <v>0</v>
      </c>
      <c r="X143" s="54">
        <v>0</v>
      </c>
      <c r="Y143" s="51">
        <v>8518</v>
      </c>
      <c r="Z143" s="51">
        <v>1925</v>
      </c>
      <c r="AA143" s="55"/>
      <c r="AB143" s="46"/>
      <c r="AC143" s="265"/>
      <c r="AD143" s="265"/>
      <c r="AE143" s="266"/>
      <c r="AF143" s="267"/>
      <c r="AG143" s="267"/>
      <c r="AH143" s="267"/>
      <c r="AI143" s="256"/>
      <c r="AJ143" s="256"/>
      <c r="AK143" s="256"/>
      <c r="AL143" s="256"/>
      <c r="AM143" s="256"/>
      <c r="AN143" s="256"/>
      <c r="AO143" s="257"/>
      <c r="AP143" s="257"/>
      <c r="AQ143" s="257"/>
      <c r="AR143" s="257"/>
      <c r="AS143" s="257"/>
      <c r="AT143" s="257"/>
      <c r="AU143" s="255"/>
      <c r="AV143" s="255"/>
      <c r="AW143" s="258"/>
      <c r="AX143" s="4"/>
    </row>
    <row r="144" spans="2:50" ht="12.75" customHeight="1">
      <c r="B144" s="40">
        <v>2</v>
      </c>
      <c r="C144" s="48">
        <f t="shared" si="14"/>
        <v>136</v>
      </c>
      <c r="D144" s="49">
        <v>1054</v>
      </c>
      <c r="E144" s="192" t="s">
        <v>190</v>
      </c>
      <c r="F144" s="192">
        <v>5</v>
      </c>
      <c r="G144" s="50" t="s">
        <v>28</v>
      </c>
      <c r="H144" s="50" t="s">
        <v>29</v>
      </c>
      <c r="I144" s="50" t="s">
        <v>60</v>
      </c>
      <c r="J144" s="155">
        <v>27</v>
      </c>
      <c r="K144" s="78">
        <v>1</v>
      </c>
      <c r="L144" s="168">
        <v>0</v>
      </c>
      <c r="M144" s="162">
        <v>9</v>
      </c>
      <c r="N144" s="51">
        <v>9</v>
      </c>
      <c r="O144" s="51">
        <v>0</v>
      </c>
      <c r="P144" s="52">
        <v>24</v>
      </c>
      <c r="Q144" s="51">
        <v>24</v>
      </c>
      <c r="R144" s="51">
        <v>0</v>
      </c>
      <c r="S144" s="53">
        <f>SUM(T144:U144)</f>
        <v>468.52</v>
      </c>
      <c r="T144" s="54">
        <v>468.52</v>
      </c>
      <c r="U144" s="54">
        <v>0</v>
      </c>
      <c r="V144" s="53">
        <v>0</v>
      </c>
      <c r="W144" s="54">
        <v>0</v>
      </c>
      <c r="X144" s="54">
        <v>0</v>
      </c>
      <c r="Y144" s="51">
        <v>2291</v>
      </c>
      <c r="Z144" s="51">
        <v>1928</v>
      </c>
      <c r="AA144" s="55"/>
      <c r="AB144" s="46"/>
      <c r="AC144" s="265"/>
      <c r="AD144" s="265"/>
      <c r="AE144" s="266"/>
      <c r="AF144" s="267"/>
      <c r="AG144" s="267"/>
      <c r="AH144" s="267"/>
      <c r="AI144" s="256"/>
      <c r="AJ144" s="256"/>
      <c r="AK144" s="256"/>
      <c r="AL144" s="256"/>
      <c r="AM144" s="256"/>
      <c r="AN144" s="256"/>
      <c r="AO144" s="257"/>
      <c r="AP144" s="257"/>
      <c r="AQ144" s="257"/>
      <c r="AR144" s="257"/>
      <c r="AS144" s="257"/>
      <c r="AT144" s="257"/>
      <c r="AU144" s="255"/>
      <c r="AV144" s="255"/>
      <c r="AW144" s="258"/>
      <c r="AX144" s="4"/>
    </row>
    <row r="145" spans="2:50" ht="12.75" customHeight="1">
      <c r="B145" s="40">
        <v>2</v>
      </c>
      <c r="C145" s="48">
        <f t="shared" si="14"/>
        <v>137</v>
      </c>
      <c r="D145" s="49">
        <v>1055</v>
      </c>
      <c r="E145" s="192" t="s">
        <v>190</v>
      </c>
      <c r="F145" s="192">
        <v>63</v>
      </c>
      <c r="G145" s="50" t="s">
        <v>28</v>
      </c>
      <c r="H145" s="50" t="s">
        <v>29</v>
      </c>
      <c r="I145" s="50" t="s">
        <v>60</v>
      </c>
      <c r="J145" s="155">
        <v>29</v>
      </c>
      <c r="K145" s="78">
        <v>1</v>
      </c>
      <c r="L145" s="168">
        <v>0</v>
      </c>
      <c r="M145" s="162">
        <v>9</v>
      </c>
      <c r="N145" s="51">
        <v>9</v>
      </c>
      <c r="O145" s="51">
        <v>0</v>
      </c>
      <c r="P145" s="52">
        <f>SUM(Q145:R145)</f>
        <v>25</v>
      </c>
      <c r="Q145" s="51">
        <v>25</v>
      </c>
      <c r="R145" s="51">
        <v>0</v>
      </c>
      <c r="S145" s="53">
        <f>SUM(T145:U145)</f>
        <v>455.73</v>
      </c>
      <c r="T145" s="54">
        <v>455.73</v>
      </c>
      <c r="U145" s="54">
        <v>0</v>
      </c>
      <c r="V145" s="53">
        <v>0</v>
      </c>
      <c r="W145" s="54">
        <v>0</v>
      </c>
      <c r="X145" s="54">
        <v>0</v>
      </c>
      <c r="Y145" s="51">
        <v>2291</v>
      </c>
      <c r="Z145" s="51">
        <v>1928</v>
      </c>
      <c r="AA145" s="55"/>
      <c r="AB145" s="46"/>
      <c r="AC145" s="265"/>
      <c r="AD145" s="265"/>
      <c r="AE145" s="266"/>
      <c r="AF145" s="267"/>
      <c r="AG145" s="267"/>
      <c r="AH145" s="267"/>
      <c r="AI145" s="256"/>
      <c r="AJ145" s="256"/>
      <c r="AK145" s="256"/>
      <c r="AL145" s="256"/>
      <c r="AM145" s="256"/>
      <c r="AN145" s="256"/>
      <c r="AO145" s="257"/>
      <c r="AP145" s="257"/>
      <c r="AQ145" s="257"/>
      <c r="AR145" s="257"/>
      <c r="AS145" s="257"/>
      <c r="AT145" s="257"/>
      <c r="AU145" s="255"/>
      <c r="AV145" s="255"/>
      <c r="AW145" s="258"/>
      <c r="AX145" s="4"/>
    </row>
    <row r="146" spans="2:50" ht="12.75" customHeight="1">
      <c r="B146" s="40">
        <v>2</v>
      </c>
      <c r="C146" s="48">
        <f t="shared" si="14"/>
        <v>138</v>
      </c>
      <c r="D146" s="49">
        <v>1057</v>
      </c>
      <c r="E146" s="192" t="s">
        <v>190</v>
      </c>
      <c r="F146" s="192">
        <v>122</v>
      </c>
      <c r="G146" s="50" t="s">
        <v>28</v>
      </c>
      <c r="H146" s="50" t="s">
        <v>29</v>
      </c>
      <c r="I146" s="50" t="s">
        <v>60</v>
      </c>
      <c r="J146" s="155">
        <v>36</v>
      </c>
      <c r="K146" s="78">
        <v>1</v>
      </c>
      <c r="L146" s="168">
        <v>0</v>
      </c>
      <c r="M146" s="162">
        <v>9</v>
      </c>
      <c r="N146" s="51">
        <v>9</v>
      </c>
      <c r="O146" s="51">
        <v>0</v>
      </c>
      <c r="P146" s="52">
        <v>28</v>
      </c>
      <c r="Q146" s="51">
        <v>28</v>
      </c>
      <c r="R146" s="51">
        <v>0</v>
      </c>
      <c r="S146" s="53">
        <v>463.91</v>
      </c>
      <c r="T146" s="54">
        <v>463.91</v>
      </c>
      <c r="U146" s="54">
        <v>0</v>
      </c>
      <c r="V146" s="53">
        <v>0</v>
      </c>
      <c r="W146" s="54">
        <v>0</v>
      </c>
      <c r="X146" s="54">
        <v>0</v>
      </c>
      <c r="Y146" s="51">
        <v>2291</v>
      </c>
      <c r="Z146" s="51">
        <v>1928</v>
      </c>
      <c r="AA146" s="55"/>
      <c r="AB146" s="46"/>
      <c r="AC146" s="265"/>
      <c r="AD146" s="265"/>
      <c r="AE146" s="266"/>
      <c r="AF146" s="267"/>
      <c r="AG146" s="267"/>
      <c r="AH146" s="267"/>
      <c r="AI146" s="256"/>
      <c r="AJ146" s="256"/>
      <c r="AK146" s="256"/>
      <c r="AL146" s="256"/>
      <c r="AM146" s="256"/>
      <c r="AN146" s="256"/>
      <c r="AO146" s="257"/>
      <c r="AP146" s="257"/>
      <c r="AQ146" s="257"/>
      <c r="AR146" s="257"/>
      <c r="AS146" s="257"/>
      <c r="AT146" s="257"/>
      <c r="AU146" s="255"/>
      <c r="AV146" s="255"/>
      <c r="AW146" s="258"/>
      <c r="AX146" s="4"/>
    </row>
    <row r="147" spans="2:50" ht="12.75" customHeight="1">
      <c r="B147" s="40">
        <v>2</v>
      </c>
      <c r="C147" s="48">
        <f t="shared" si="14"/>
        <v>139</v>
      </c>
      <c r="D147" s="49">
        <v>1058</v>
      </c>
      <c r="E147" s="192" t="s">
        <v>190</v>
      </c>
      <c r="F147" s="192">
        <v>118</v>
      </c>
      <c r="G147" s="50" t="s">
        <v>28</v>
      </c>
      <c r="H147" s="50" t="s">
        <v>29</v>
      </c>
      <c r="I147" s="50" t="s">
        <v>60</v>
      </c>
      <c r="J147" s="155">
        <v>38</v>
      </c>
      <c r="K147" s="78">
        <v>1</v>
      </c>
      <c r="L147" s="168">
        <v>0</v>
      </c>
      <c r="M147" s="162">
        <v>9</v>
      </c>
      <c r="N147" s="51">
        <v>9</v>
      </c>
      <c r="O147" s="51">
        <v>0</v>
      </c>
      <c r="P147" s="52">
        <v>28</v>
      </c>
      <c r="Q147" s="51">
        <v>28</v>
      </c>
      <c r="R147" s="51">
        <v>0</v>
      </c>
      <c r="S147" s="53">
        <v>477.02</v>
      </c>
      <c r="T147" s="54">
        <v>477.02</v>
      </c>
      <c r="U147" s="54">
        <v>0</v>
      </c>
      <c r="V147" s="53">
        <v>0</v>
      </c>
      <c r="W147" s="54">
        <v>0</v>
      </c>
      <c r="X147" s="54">
        <v>0</v>
      </c>
      <c r="Y147" s="51">
        <v>2211</v>
      </c>
      <c r="Z147" s="51">
        <v>1928</v>
      </c>
      <c r="AA147" s="55"/>
      <c r="AB147" s="46"/>
      <c r="AC147" s="265"/>
      <c r="AD147" s="265"/>
      <c r="AE147" s="266"/>
      <c r="AF147" s="267"/>
      <c r="AG147" s="267"/>
      <c r="AH147" s="267"/>
      <c r="AI147" s="256"/>
      <c r="AJ147" s="256"/>
      <c r="AK147" s="256"/>
      <c r="AL147" s="256"/>
      <c r="AM147" s="256"/>
      <c r="AN147" s="256"/>
      <c r="AO147" s="257"/>
      <c r="AP147" s="257"/>
      <c r="AQ147" s="257"/>
      <c r="AR147" s="257"/>
      <c r="AS147" s="257"/>
      <c r="AT147" s="257"/>
      <c r="AU147" s="255"/>
      <c r="AV147" s="255"/>
      <c r="AW147" s="258"/>
      <c r="AX147" s="4"/>
    </row>
    <row r="148" spans="2:50" ht="12.75" customHeight="1">
      <c r="B148" s="40">
        <v>2</v>
      </c>
      <c r="C148" s="48">
        <f t="shared" si="14"/>
        <v>140</v>
      </c>
      <c r="D148" s="49">
        <v>1059</v>
      </c>
      <c r="E148" s="192" t="s">
        <v>190</v>
      </c>
      <c r="F148" s="192">
        <v>93</v>
      </c>
      <c r="G148" s="50" t="s">
        <v>28</v>
      </c>
      <c r="H148" s="50" t="s">
        <v>29</v>
      </c>
      <c r="I148" s="50" t="s">
        <v>60</v>
      </c>
      <c r="J148" s="155">
        <v>40</v>
      </c>
      <c r="K148" s="78">
        <v>1</v>
      </c>
      <c r="L148" s="168">
        <v>0</v>
      </c>
      <c r="M148" s="162">
        <v>9</v>
      </c>
      <c r="N148" s="51">
        <v>9</v>
      </c>
      <c r="O148" s="51">
        <v>0</v>
      </c>
      <c r="P148" s="52">
        <f>SUM(Q148:R148)</f>
        <v>30</v>
      </c>
      <c r="Q148" s="51">
        <v>30</v>
      </c>
      <c r="R148" s="51">
        <v>0</v>
      </c>
      <c r="S148" s="53">
        <f>SUM(T148:U148)</f>
        <v>475.53</v>
      </c>
      <c r="T148" s="54">
        <v>475.53</v>
      </c>
      <c r="U148" s="54">
        <v>0</v>
      </c>
      <c r="V148" s="53">
        <v>0</v>
      </c>
      <c r="W148" s="54">
        <v>0</v>
      </c>
      <c r="X148" s="54">
        <v>0</v>
      </c>
      <c r="Y148" s="51">
        <v>2291</v>
      </c>
      <c r="Z148" s="51">
        <v>1925</v>
      </c>
      <c r="AA148" s="55"/>
      <c r="AB148" s="46"/>
      <c r="AC148" s="265"/>
      <c r="AD148" s="265"/>
      <c r="AE148" s="266"/>
      <c r="AF148" s="267"/>
      <c r="AG148" s="267"/>
      <c r="AH148" s="267"/>
      <c r="AI148" s="256"/>
      <c r="AJ148" s="256"/>
      <c r="AK148" s="256"/>
      <c r="AL148" s="256"/>
      <c r="AM148" s="256"/>
      <c r="AN148" s="256"/>
      <c r="AO148" s="257"/>
      <c r="AP148" s="257"/>
      <c r="AQ148" s="257"/>
      <c r="AR148" s="257"/>
      <c r="AS148" s="257"/>
      <c r="AT148" s="257"/>
      <c r="AU148" s="255"/>
      <c r="AV148" s="255"/>
      <c r="AW148" s="258"/>
      <c r="AX148" s="4"/>
    </row>
    <row r="149" spans="2:50" ht="12.75" customHeight="1">
      <c r="B149" s="40">
        <v>4</v>
      </c>
      <c r="C149" s="48">
        <f t="shared" si="14"/>
        <v>141</v>
      </c>
      <c r="D149" s="49">
        <v>1068</v>
      </c>
      <c r="E149" s="192" t="s">
        <v>190</v>
      </c>
      <c r="F149" s="192">
        <v>18</v>
      </c>
      <c r="G149" s="50" t="s">
        <v>32</v>
      </c>
      <c r="H149" s="50" t="s">
        <v>29</v>
      </c>
      <c r="I149" s="50" t="s">
        <v>61</v>
      </c>
      <c r="J149" s="158" t="s">
        <v>152</v>
      </c>
      <c r="K149" s="78">
        <v>1</v>
      </c>
      <c r="L149" s="168">
        <v>0</v>
      </c>
      <c r="M149" s="162">
        <v>15</v>
      </c>
      <c r="N149" s="51">
        <v>15</v>
      </c>
      <c r="O149" s="51">
        <v>0</v>
      </c>
      <c r="P149" s="52">
        <v>68</v>
      </c>
      <c r="Q149" s="51">
        <v>68</v>
      </c>
      <c r="R149" s="51">
        <v>0</v>
      </c>
      <c r="S149" s="53">
        <v>989.61</v>
      </c>
      <c r="T149" s="54">
        <v>989.61</v>
      </c>
      <c r="U149" s="54">
        <v>0</v>
      </c>
      <c r="V149" s="53">
        <v>0</v>
      </c>
      <c r="W149" s="54">
        <v>0</v>
      </c>
      <c r="X149" s="54">
        <v>0</v>
      </c>
      <c r="Y149" s="51">
        <v>4688</v>
      </c>
      <c r="Z149" s="51">
        <v>1935</v>
      </c>
      <c r="AA149" s="55"/>
      <c r="AB149" s="46"/>
      <c r="AC149" s="265"/>
      <c r="AD149" s="265"/>
      <c r="AE149" s="266"/>
      <c r="AF149" s="268"/>
      <c r="AG149" s="267"/>
      <c r="AH149" s="268"/>
      <c r="AI149" s="256"/>
      <c r="AJ149" s="256"/>
      <c r="AK149" s="256"/>
      <c r="AL149" s="256"/>
      <c r="AM149" s="256"/>
      <c r="AN149" s="256"/>
      <c r="AO149" s="257"/>
      <c r="AP149" s="257"/>
      <c r="AQ149" s="257"/>
      <c r="AR149" s="257"/>
      <c r="AS149" s="257"/>
      <c r="AT149" s="257"/>
      <c r="AU149" s="255"/>
      <c r="AV149" s="255"/>
      <c r="AW149" s="258"/>
      <c r="AX149" s="4"/>
    </row>
    <row r="150" spans="2:50" ht="12.75" customHeight="1">
      <c r="B150" s="40">
        <v>4</v>
      </c>
      <c r="C150" s="48">
        <f t="shared" si="14"/>
        <v>142</v>
      </c>
      <c r="D150" s="49">
        <v>1084</v>
      </c>
      <c r="E150" s="192" t="s">
        <v>190</v>
      </c>
      <c r="F150" s="192">
        <v>25</v>
      </c>
      <c r="G150" s="50" t="s">
        <v>32</v>
      </c>
      <c r="H150" s="50" t="s">
        <v>29</v>
      </c>
      <c r="I150" s="50" t="s">
        <v>61</v>
      </c>
      <c r="J150" s="158" t="s">
        <v>157</v>
      </c>
      <c r="K150" s="78">
        <v>1</v>
      </c>
      <c r="L150" s="168">
        <v>0</v>
      </c>
      <c r="M150" s="162">
        <v>16</v>
      </c>
      <c r="N150" s="51">
        <v>16</v>
      </c>
      <c r="O150" s="51">
        <v>0</v>
      </c>
      <c r="P150" s="52">
        <v>74</v>
      </c>
      <c r="Q150" s="51">
        <v>74</v>
      </c>
      <c r="R150" s="51">
        <v>0</v>
      </c>
      <c r="S150" s="53">
        <f>SUM(T150:U150)</f>
        <v>1082.1599999999999</v>
      </c>
      <c r="T150" s="54">
        <f>1067.36+14.8</f>
        <v>1082.1599999999999</v>
      </c>
      <c r="U150" s="54">
        <v>0</v>
      </c>
      <c r="V150" s="53">
        <v>0</v>
      </c>
      <c r="W150" s="54">
        <v>0</v>
      </c>
      <c r="X150" s="54">
        <v>0</v>
      </c>
      <c r="Y150" s="51">
        <v>4897</v>
      </c>
      <c r="Z150" s="51">
        <v>1935</v>
      </c>
      <c r="AA150" s="55"/>
      <c r="AB150" s="46"/>
      <c r="AC150" s="265"/>
      <c r="AD150" s="265"/>
      <c r="AE150" s="266"/>
      <c r="AF150" s="268"/>
      <c r="AG150" s="267"/>
      <c r="AH150" s="268"/>
      <c r="AI150" s="256"/>
      <c r="AJ150" s="256"/>
      <c r="AK150" s="256"/>
      <c r="AL150" s="256"/>
      <c r="AM150" s="256"/>
      <c r="AN150" s="256"/>
      <c r="AO150" s="257"/>
      <c r="AP150" s="257"/>
      <c r="AQ150" s="257"/>
      <c r="AR150" s="257"/>
      <c r="AS150" s="257"/>
      <c r="AT150" s="257"/>
      <c r="AU150" s="255"/>
      <c r="AV150" s="255"/>
      <c r="AW150" s="258"/>
      <c r="AX150" s="4"/>
    </row>
    <row r="151" spans="2:50" ht="12.75" customHeight="1">
      <c r="B151" s="40">
        <v>4</v>
      </c>
      <c r="C151" s="48">
        <f t="shared" si="14"/>
        <v>143</v>
      </c>
      <c r="D151" s="49">
        <v>1069</v>
      </c>
      <c r="E151" s="192" t="s">
        <v>190</v>
      </c>
      <c r="F151" s="192">
        <v>43</v>
      </c>
      <c r="G151" s="50" t="s">
        <v>32</v>
      </c>
      <c r="H151" s="50" t="s">
        <v>29</v>
      </c>
      <c r="I151" s="50" t="s">
        <v>61</v>
      </c>
      <c r="J151" s="155">
        <v>7</v>
      </c>
      <c r="K151" s="78">
        <v>1</v>
      </c>
      <c r="L151" s="168">
        <v>0</v>
      </c>
      <c r="M151" s="162">
        <v>5</v>
      </c>
      <c r="N151" s="51">
        <v>5</v>
      </c>
      <c r="O151" s="51">
        <v>0</v>
      </c>
      <c r="P151" s="52">
        <v>24</v>
      </c>
      <c r="Q151" s="51">
        <v>24</v>
      </c>
      <c r="R151" s="51">
        <v>0</v>
      </c>
      <c r="S151" s="53">
        <v>352.84</v>
      </c>
      <c r="T151" s="54">
        <v>352.84</v>
      </c>
      <c r="U151" s="54">
        <v>0</v>
      </c>
      <c r="V151" s="53">
        <v>0</v>
      </c>
      <c r="W151" s="54">
        <v>0</v>
      </c>
      <c r="X151" s="54">
        <v>0</v>
      </c>
      <c r="Y151" s="51">
        <v>1590</v>
      </c>
      <c r="Z151" s="51">
        <v>1935</v>
      </c>
      <c r="AA151" s="55"/>
      <c r="AB151" s="46"/>
      <c r="AC151" s="265"/>
      <c r="AD151" s="265"/>
      <c r="AE151" s="266"/>
      <c r="AF151" s="267"/>
      <c r="AG151" s="267"/>
      <c r="AH151" s="267"/>
      <c r="AI151" s="256"/>
      <c r="AJ151" s="256"/>
      <c r="AK151" s="256"/>
      <c r="AL151" s="256"/>
      <c r="AM151" s="256"/>
      <c r="AN151" s="256"/>
      <c r="AO151" s="257"/>
      <c r="AP151" s="257"/>
      <c r="AQ151" s="257"/>
      <c r="AR151" s="257"/>
      <c r="AS151" s="257"/>
      <c r="AT151" s="257"/>
      <c r="AU151" s="255"/>
      <c r="AV151" s="255"/>
      <c r="AW151" s="258"/>
      <c r="AX151" s="4"/>
    </row>
    <row r="152" spans="2:50" ht="12.75" customHeight="1">
      <c r="B152" s="40">
        <v>4</v>
      </c>
      <c r="C152" s="48">
        <f t="shared" si="14"/>
        <v>144</v>
      </c>
      <c r="D152" s="49">
        <v>1083</v>
      </c>
      <c r="E152" s="192" t="s">
        <v>190</v>
      </c>
      <c r="F152" s="192">
        <v>26</v>
      </c>
      <c r="G152" s="50" t="s">
        <v>32</v>
      </c>
      <c r="H152" s="50" t="s">
        <v>29</v>
      </c>
      <c r="I152" s="50" t="s">
        <v>61</v>
      </c>
      <c r="J152" s="155">
        <v>8</v>
      </c>
      <c r="K152" s="78">
        <v>1</v>
      </c>
      <c r="L152" s="168">
        <v>0</v>
      </c>
      <c r="M152" s="162">
        <v>7</v>
      </c>
      <c r="N152" s="51">
        <v>7</v>
      </c>
      <c r="O152" s="51">
        <v>0</v>
      </c>
      <c r="P152" s="52">
        <v>21</v>
      </c>
      <c r="Q152" s="51">
        <v>21</v>
      </c>
      <c r="R152" s="51">
        <v>0</v>
      </c>
      <c r="S152" s="53">
        <v>303.6</v>
      </c>
      <c r="T152" s="54">
        <v>303.6</v>
      </c>
      <c r="U152" s="54">
        <v>0</v>
      </c>
      <c r="V152" s="53">
        <v>0</v>
      </c>
      <c r="W152" s="54">
        <v>0</v>
      </c>
      <c r="X152" s="54">
        <v>0</v>
      </c>
      <c r="Y152" s="51">
        <v>1590</v>
      </c>
      <c r="Z152" s="51">
        <v>1935</v>
      </c>
      <c r="AA152" s="55"/>
      <c r="AB152" s="46"/>
      <c r="AC152" s="265"/>
      <c r="AD152" s="265"/>
      <c r="AE152" s="266"/>
      <c r="AF152" s="267"/>
      <c r="AG152" s="267"/>
      <c r="AH152" s="267"/>
      <c r="AI152" s="256"/>
      <c r="AJ152" s="256"/>
      <c r="AK152" s="256"/>
      <c r="AL152" s="256"/>
      <c r="AM152" s="256"/>
      <c r="AN152" s="256"/>
      <c r="AO152" s="257"/>
      <c r="AP152" s="257"/>
      <c r="AQ152" s="257"/>
      <c r="AR152" s="257"/>
      <c r="AS152" s="257"/>
      <c r="AT152" s="257"/>
      <c r="AU152" s="255"/>
      <c r="AV152" s="255"/>
      <c r="AW152" s="258"/>
      <c r="AX152" s="4"/>
    </row>
    <row r="153" spans="2:50" ht="12.75" customHeight="1">
      <c r="B153" s="40">
        <v>4</v>
      </c>
      <c r="C153" s="48">
        <f t="shared" si="14"/>
        <v>145</v>
      </c>
      <c r="D153" s="49">
        <v>1070</v>
      </c>
      <c r="E153" s="192" t="s">
        <v>190</v>
      </c>
      <c r="F153" s="192">
        <v>145</v>
      </c>
      <c r="G153" s="50" t="s">
        <v>32</v>
      </c>
      <c r="H153" s="50" t="s">
        <v>29</v>
      </c>
      <c r="I153" s="50" t="s">
        <v>61</v>
      </c>
      <c r="J153" s="155">
        <v>9</v>
      </c>
      <c r="K153" s="78">
        <v>1</v>
      </c>
      <c r="L153" s="168">
        <v>0</v>
      </c>
      <c r="M153" s="162">
        <v>5</v>
      </c>
      <c r="N153" s="51">
        <v>5</v>
      </c>
      <c r="O153" s="51">
        <v>0</v>
      </c>
      <c r="P153" s="52">
        <v>22</v>
      </c>
      <c r="Q153" s="51">
        <v>22</v>
      </c>
      <c r="R153" s="51">
        <v>0</v>
      </c>
      <c r="S153" s="53">
        <v>318.38</v>
      </c>
      <c r="T153" s="54">
        <v>318.38</v>
      </c>
      <c r="U153" s="54">
        <v>0</v>
      </c>
      <c r="V153" s="53">
        <v>0</v>
      </c>
      <c r="W153" s="54">
        <v>0</v>
      </c>
      <c r="X153" s="54">
        <v>0</v>
      </c>
      <c r="Y153" s="51">
        <v>1666</v>
      </c>
      <c r="Z153" s="51">
        <v>1935</v>
      </c>
      <c r="AA153" s="55"/>
      <c r="AB153" s="46"/>
      <c r="AC153" s="265"/>
      <c r="AD153" s="265"/>
      <c r="AE153" s="266"/>
      <c r="AF153" s="267"/>
      <c r="AG153" s="267"/>
      <c r="AH153" s="267"/>
      <c r="AI153" s="256"/>
      <c r="AJ153" s="256"/>
      <c r="AK153" s="256"/>
      <c r="AL153" s="256"/>
      <c r="AM153" s="256"/>
      <c r="AN153" s="256"/>
      <c r="AO153" s="257"/>
      <c r="AP153" s="257"/>
      <c r="AQ153" s="257"/>
      <c r="AR153" s="257"/>
      <c r="AS153" s="257"/>
      <c r="AT153" s="257"/>
      <c r="AU153" s="255"/>
      <c r="AV153" s="255"/>
      <c r="AW153" s="258"/>
      <c r="AX153" s="4"/>
    </row>
    <row r="154" spans="2:50" ht="12.75" customHeight="1">
      <c r="B154" s="40">
        <v>4</v>
      </c>
      <c r="C154" s="8">
        <f t="shared" si="14"/>
        <v>146</v>
      </c>
      <c r="D154" s="9">
        <v>1082</v>
      </c>
      <c r="E154" s="191" t="s">
        <v>189</v>
      </c>
      <c r="F154" s="191"/>
      <c r="G154" s="10" t="s">
        <v>32</v>
      </c>
      <c r="H154" s="10" t="s">
        <v>29</v>
      </c>
      <c r="I154" s="10" t="s">
        <v>61</v>
      </c>
      <c r="J154" s="154">
        <v>10</v>
      </c>
      <c r="K154" s="77">
        <v>1</v>
      </c>
      <c r="L154" s="167">
        <v>0</v>
      </c>
      <c r="M154" s="161">
        <v>5</v>
      </c>
      <c r="N154" s="41">
        <v>5</v>
      </c>
      <c r="O154" s="41">
        <v>0</v>
      </c>
      <c r="P154" s="42">
        <v>24</v>
      </c>
      <c r="Q154" s="41">
        <v>24</v>
      </c>
      <c r="R154" s="41">
        <v>0</v>
      </c>
      <c r="S154" s="43">
        <f>SUM(T154:U154)</f>
        <v>381.6</v>
      </c>
      <c r="T154" s="44">
        <v>381.6</v>
      </c>
      <c r="U154" s="44">
        <v>0</v>
      </c>
      <c r="V154" s="43">
        <v>0</v>
      </c>
      <c r="W154" s="44">
        <v>0</v>
      </c>
      <c r="X154" s="44">
        <v>0</v>
      </c>
      <c r="Y154" s="41">
        <v>1666</v>
      </c>
      <c r="Z154" s="41">
        <v>1935</v>
      </c>
      <c r="AA154" s="45"/>
      <c r="AB154" s="46"/>
      <c r="AC154" s="265"/>
      <c r="AD154" s="265"/>
      <c r="AE154" s="266"/>
      <c r="AF154" s="267"/>
      <c r="AG154" s="267"/>
      <c r="AH154" s="267"/>
      <c r="AI154" s="256"/>
      <c r="AJ154" s="256"/>
      <c r="AK154" s="256"/>
      <c r="AL154" s="256"/>
      <c r="AM154" s="256"/>
      <c r="AN154" s="256"/>
      <c r="AO154" s="257"/>
      <c r="AP154" s="257"/>
      <c r="AQ154" s="257"/>
      <c r="AR154" s="257"/>
      <c r="AS154" s="257"/>
      <c r="AT154" s="257"/>
      <c r="AU154" s="255"/>
      <c r="AV154" s="255"/>
      <c r="AW154" s="258"/>
      <c r="AX154" s="4"/>
    </row>
    <row r="155" spans="2:50" ht="12.75" customHeight="1">
      <c r="B155" s="40">
        <v>4</v>
      </c>
      <c r="C155" s="56">
        <f t="shared" si="14"/>
        <v>147</v>
      </c>
      <c r="D155" s="57">
        <v>1071</v>
      </c>
      <c r="E155" s="194" t="s">
        <v>190</v>
      </c>
      <c r="F155" s="194"/>
      <c r="G155" s="58" t="s">
        <v>32</v>
      </c>
      <c r="H155" s="58" t="s">
        <v>29</v>
      </c>
      <c r="I155" s="58" t="s">
        <v>61</v>
      </c>
      <c r="J155" s="156">
        <v>11</v>
      </c>
      <c r="K155" s="82">
        <v>0</v>
      </c>
      <c r="L155" s="169">
        <v>0</v>
      </c>
      <c r="M155" s="163">
        <v>1</v>
      </c>
      <c r="N155" s="59">
        <v>1</v>
      </c>
      <c r="O155" s="59">
        <v>0</v>
      </c>
      <c r="P155" s="60">
        <v>2</v>
      </c>
      <c r="Q155" s="59">
        <v>2</v>
      </c>
      <c r="R155" s="59">
        <v>0</v>
      </c>
      <c r="S155" s="61">
        <v>15.24</v>
      </c>
      <c r="T155" s="62">
        <v>15.24</v>
      </c>
      <c r="U155" s="62">
        <v>0</v>
      </c>
      <c r="V155" s="61">
        <v>0</v>
      </c>
      <c r="W155" s="62">
        <v>0</v>
      </c>
      <c r="X155" s="62">
        <v>0</v>
      </c>
      <c r="Y155" s="59"/>
      <c r="Z155" s="59">
        <v>1935</v>
      </c>
      <c r="AA155" s="63"/>
      <c r="AB155" s="46"/>
      <c r="AC155" s="265"/>
      <c r="AD155" s="265"/>
      <c r="AE155" s="266"/>
      <c r="AF155" s="267"/>
      <c r="AG155" s="267"/>
      <c r="AH155" s="267"/>
      <c r="AI155" s="256"/>
      <c r="AJ155" s="256"/>
      <c r="AK155" s="256"/>
      <c r="AL155" s="256"/>
      <c r="AM155" s="256"/>
      <c r="AN155" s="256"/>
      <c r="AO155" s="257"/>
      <c r="AP155" s="257"/>
      <c r="AQ155" s="257"/>
      <c r="AR155" s="257"/>
      <c r="AS155" s="257"/>
      <c r="AT155" s="257"/>
      <c r="AU155" s="255"/>
      <c r="AV155" s="255"/>
      <c r="AW155" s="258"/>
      <c r="AX155" s="4"/>
    </row>
    <row r="156" spans="2:50" ht="12.75" customHeight="1">
      <c r="B156" s="40">
        <v>4</v>
      </c>
      <c r="C156" s="48">
        <f t="shared" si="14"/>
        <v>148</v>
      </c>
      <c r="D156" s="49">
        <v>1081</v>
      </c>
      <c r="E156" s="192" t="s">
        <v>190</v>
      </c>
      <c r="F156" s="192">
        <v>44</v>
      </c>
      <c r="G156" s="50" t="s">
        <v>32</v>
      </c>
      <c r="H156" s="50" t="s">
        <v>29</v>
      </c>
      <c r="I156" s="50" t="s">
        <v>61</v>
      </c>
      <c r="J156" s="155">
        <v>12</v>
      </c>
      <c r="K156" s="78">
        <v>1</v>
      </c>
      <c r="L156" s="168">
        <v>0</v>
      </c>
      <c r="M156" s="162">
        <v>6</v>
      </c>
      <c r="N156" s="51">
        <v>6</v>
      </c>
      <c r="O156" s="51">
        <v>0</v>
      </c>
      <c r="P156" s="52">
        <f>SUM(Q156:R156)</f>
        <v>27</v>
      </c>
      <c r="Q156" s="51">
        <v>27</v>
      </c>
      <c r="R156" s="51">
        <v>0</v>
      </c>
      <c r="S156" s="53">
        <v>379.47</v>
      </c>
      <c r="T156" s="54">
        <v>379.47</v>
      </c>
      <c r="U156" s="54">
        <v>0</v>
      </c>
      <c r="V156" s="53">
        <v>0</v>
      </c>
      <c r="W156" s="54">
        <v>0</v>
      </c>
      <c r="X156" s="54">
        <v>0</v>
      </c>
      <c r="Y156" s="51">
        <v>1666</v>
      </c>
      <c r="Z156" s="51">
        <v>1935</v>
      </c>
      <c r="AA156" s="55"/>
      <c r="AB156" s="46"/>
      <c r="AC156" s="265"/>
      <c r="AD156" s="265"/>
      <c r="AE156" s="266"/>
      <c r="AF156" s="267"/>
      <c r="AG156" s="267"/>
      <c r="AH156" s="267"/>
      <c r="AI156" s="256"/>
      <c r="AJ156" s="256"/>
      <c r="AK156" s="256"/>
      <c r="AL156" s="256"/>
      <c r="AM156" s="256"/>
      <c r="AN156" s="256"/>
      <c r="AO156" s="257"/>
      <c r="AP156" s="257"/>
      <c r="AQ156" s="257"/>
      <c r="AR156" s="257"/>
      <c r="AS156" s="257"/>
      <c r="AT156" s="257"/>
      <c r="AU156" s="255"/>
      <c r="AV156" s="255"/>
      <c r="AW156" s="258"/>
      <c r="AX156" s="4"/>
    </row>
    <row r="157" spans="2:50" ht="12.75" customHeight="1">
      <c r="B157" s="40">
        <v>4</v>
      </c>
      <c r="C157" s="48">
        <f t="shared" si="14"/>
        <v>149</v>
      </c>
      <c r="D157" s="49">
        <v>1072</v>
      </c>
      <c r="E157" s="192" t="s">
        <v>190</v>
      </c>
      <c r="F157" s="192">
        <v>21</v>
      </c>
      <c r="G157" s="50" t="s">
        <v>32</v>
      </c>
      <c r="H157" s="50" t="s">
        <v>29</v>
      </c>
      <c r="I157" s="50" t="s">
        <v>61</v>
      </c>
      <c r="J157" s="155">
        <v>13</v>
      </c>
      <c r="K157" s="78">
        <v>1</v>
      </c>
      <c r="L157" s="168">
        <v>0</v>
      </c>
      <c r="M157" s="162">
        <v>6</v>
      </c>
      <c r="N157" s="51">
        <v>6</v>
      </c>
      <c r="O157" s="51">
        <v>0</v>
      </c>
      <c r="P157" s="52">
        <v>28</v>
      </c>
      <c r="Q157" s="51">
        <v>28</v>
      </c>
      <c r="R157" s="51">
        <v>0</v>
      </c>
      <c r="S157" s="53">
        <v>433.51</v>
      </c>
      <c r="T157" s="54">
        <v>433.51</v>
      </c>
      <c r="U157" s="54">
        <v>0</v>
      </c>
      <c r="V157" s="53">
        <v>0</v>
      </c>
      <c r="W157" s="54">
        <v>0</v>
      </c>
      <c r="X157" s="54">
        <v>0</v>
      </c>
      <c r="Y157" s="51">
        <v>1666</v>
      </c>
      <c r="Z157" s="51">
        <v>1935</v>
      </c>
      <c r="AA157" s="55"/>
      <c r="AB157" s="46"/>
      <c r="AC157" s="265"/>
      <c r="AD157" s="265"/>
      <c r="AE157" s="266"/>
      <c r="AF157" s="267"/>
      <c r="AG157" s="267"/>
      <c r="AH157" s="267"/>
      <c r="AI157" s="256"/>
      <c r="AJ157" s="256"/>
      <c r="AK157" s="256"/>
      <c r="AL157" s="256"/>
      <c r="AM157" s="256"/>
      <c r="AN157" s="256"/>
      <c r="AO157" s="257"/>
      <c r="AP157" s="257"/>
      <c r="AQ157" s="257"/>
      <c r="AR157" s="257"/>
      <c r="AS157" s="257"/>
      <c r="AT157" s="257"/>
      <c r="AU157" s="255"/>
      <c r="AV157" s="255"/>
      <c r="AW157" s="258"/>
      <c r="AX157" s="4"/>
    </row>
    <row r="158" spans="2:50" ht="12.75" customHeight="1">
      <c r="B158" s="40">
        <v>4</v>
      </c>
      <c r="C158" s="48">
        <f t="shared" si="14"/>
        <v>150</v>
      </c>
      <c r="D158" s="49">
        <v>1080</v>
      </c>
      <c r="E158" s="192" t="s">
        <v>190</v>
      </c>
      <c r="F158" s="192">
        <v>84</v>
      </c>
      <c r="G158" s="50" t="s">
        <v>32</v>
      </c>
      <c r="H158" s="50" t="s">
        <v>29</v>
      </c>
      <c r="I158" s="50" t="s">
        <v>61</v>
      </c>
      <c r="J158" s="155">
        <v>14</v>
      </c>
      <c r="K158" s="78">
        <v>1</v>
      </c>
      <c r="L158" s="168">
        <v>0</v>
      </c>
      <c r="M158" s="162">
        <v>6</v>
      </c>
      <c r="N158" s="51">
        <v>6</v>
      </c>
      <c r="O158" s="51">
        <v>0</v>
      </c>
      <c r="P158" s="52">
        <v>26</v>
      </c>
      <c r="Q158" s="51">
        <v>26</v>
      </c>
      <c r="R158" s="51">
        <v>0</v>
      </c>
      <c r="S158" s="53">
        <v>369.07</v>
      </c>
      <c r="T158" s="54">
        <v>369.07</v>
      </c>
      <c r="U158" s="54">
        <v>0</v>
      </c>
      <c r="V158" s="53">
        <v>0</v>
      </c>
      <c r="W158" s="54">
        <v>0</v>
      </c>
      <c r="X158" s="54">
        <v>0</v>
      </c>
      <c r="Y158" s="51">
        <v>1666</v>
      </c>
      <c r="Z158" s="51">
        <v>1935</v>
      </c>
      <c r="AA158" s="55"/>
      <c r="AB158" s="46"/>
      <c r="AC158" s="265"/>
      <c r="AD158" s="265"/>
      <c r="AE158" s="266"/>
      <c r="AF158" s="267"/>
      <c r="AG158" s="267"/>
      <c r="AH158" s="267"/>
      <c r="AI158" s="256"/>
      <c r="AJ158" s="256"/>
      <c r="AK158" s="256"/>
      <c r="AL158" s="256"/>
      <c r="AM158" s="256"/>
      <c r="AN158" s="256"/>
      <c r="AO158" s="257"/>
      <c r="AP158" s="257"/>
      <c r="AQ158" s="257"/>
      <c r="AR158" s="257"/>
      <c r="AS158" s="257"/>
      <c r="AT158" s="257"/>
      <c r="AU158" s="255"/>
      <c r="AV158" s="255"/>
      <c r="AW158" s="258"/>
      <c r="AX158" s="4"/>
    </row>
    <row r="159" spans="2:50" ht="12.75" customHeight="1">
      <c r="B159" s="40">
        <v>4</v>
      </c>
      <c r="C159" s="48">
        <f aca="true" t="shared" si="15" ref="C159:C190">+C158+1</f>
        <v>151</v>
      </c>
      <c r="D159" s="49">
        <v>1073</v>
      </c>
      <c r="E159" s="192" t="s">
        <v>190</v>
      </c>
      <c r="F159" s="192">
        <v>20</v>
      </c>
      <c r="G159" s="50" t="s">
        <v>32</v>
      </c>
      <c r="H159" s="50" t="s">
        <v>29</v>
      </c>
      <c r="I159" s="50" t="s">
        <v>61</v>
      </c>
      <c r="J159" s="155">
        <v>15</v>
      </c>
      <c r="K159" s="78">
        <v>1</v>
      </c>
      <c r="L159" s="168">
        <v>0</v>
      </c>
      <c r="M159" s="162">
        <v>5</v>
      </c>
      <c r="N159" s="51">
        <v>5</v>
      </c>
      <c r="O159" s="51">
        <v>0</v>
      </c>
      <c r="P159" s="52">
        <v>25</v>
      </c>
      <c r="Q159" s="51">
        <v>25</v>
      </c>
      <c r="R159" s="51">
        <v>0</v>
      </c>
      <c r="S159" s="53">
        <v>382.19</v>
      </c>
      <c r="T159" s="54">
        <v>382.19</v>
      </c>
      <c r="U159" s="54">
        <v>0</v>
      </c>
      <c r="V159" s="53">
        <v>0</v>
      </c>
      <c r="W159" s="54">
        <v>0</v>
      </c>
      <c r="X159" s="54">
        <v>0</v>
      </c>
      <c r="Y159" s="51">
        <v>1666</v>
      </c>
      <c r="Z159" s="51">
        <v>1935</v>
      </c>
      <c r="AA159" s="55"/>
      <c r="AB159" s="46"/>
      <c r="AC159" s="265"/>
      <c r="AD159" s="265"/>
      <c r="AE159" s="266"/>
      <c r="AF159" s="267"/>
      <c r="AG159" s="267"/>
      <c r="AH159" s="267"/>
      <c r="AI159" s="256"/>
      <c r="AJ159" s="256"/>
      <c r="AK159" s="256"/>
      <c r="AL159" s="256"/>
      <c r="AM159" s="256"/>
      <c r="AN159" s="256"/>
      <c r="AO159" s="257"/>
      <c r="AP159" s="257"/>
      <c r="AQ159" s="257"/>
      <c r="AR159" s="257"/>
      <c r="AS159" s="257"/>
      <c r="AT159" s="257"/>
      <c r="AU159" s="255"/>
      <c r="AV159" s="255"/>
      <c r="AW159" s="258"/>
      <c r="AX159" s="4"/>
    </row>
    <row r="160" spans="2:50" ht="12.75" customHeight="1">
      <c r="B160" s="40">
        <v>4</v>
      </c>
      <c r="C160" s="48">
        <f t="shared" si="15"/>
        <v>152</v>
      </c>
      <c r="D160" s="49">
        <v>1079</v>
      </c>
      <c r="E160" s="192" t="s">
        <v>190</v>
      </c>
      <c r="F160" s="192">
        <v>154</v>
      </c>
      <c r="G160" s="50" t="s">
        <v>32</v>
      </c>
      <c r="H160" s="50" t="s">
        <v>29</v>
      </c>
      <c r="I160" s="50" t="s">
        <v>61</v>
      </c>
      <c r="J160" s="155">
        <v>16</v>
      </c>
      <c r="K160" s="78">
        <v>1</v>
      </c>
      <c r="L160" s="168">
        <v>0</v>
      </c>
      <c r="M160" s="162">
        <v>5</v>
      </c>
      <c r="N160" s="51">
        <v>5</v>
      </c>
      <c r="O160" s="51">
        <v>0</v>
      </c>
      <c r="P160" s="52">
        <v>22</v>
      </c>
      <c r="Q160" s="51">
        <v>22</v>
      </c>
      <c r="R160" s="51">
        <v>0</v>
      </c>
      <c r="S160" s="53">
        <v>312.78</v>
      </c>
      <c r="T160" s="54">
        <v>312.78</v>
      </c>
      <c r="U160" s="54">
        <v>0</v>
      </c>
      <c r="V160" s="53">
        <v>0</v>
      </c>
      <c r="W160" s="54">
        <v>0</v>
      </c>
      <c r="X160" s="54">
        <v>0</v>
      </c>
      <c r="Y160" s="51">
        <v>1666</v>
      </c>
      <c r="Z160" s="51">
        <v>1935</v>
      </c>
      <c r="AA160" s="55"/>
      <c r="AB160" s="46"/>
      <c r="AC160" s="265"/>
      <c r="AD160" s="265"/>
      <c r="AE160" s="266"/>
      <c r="AF160" s="267"/>
      <c r="AG160" s="267"/>
      <c r="AH160" s="267"/>
      <c r="AI160" s="256"/>
      <c r="AJ160" s="256"/>
      <c r="AK160" s="256"/>
      <c r="AL160" s="256"/>
      <c r="AM160" s="256"/>
      <c r="AN160" s="256"/>
      <c r="AO160" s="257"/>
      <c r="AP160" s="257"/>
      <c r="AQ160" s="257"/>
      <c r="AR160" s="257"/>
      <c r="AS160" s="257"/>
      <c r="AT160" s="257"/>
      <c r="AU160" s="255"/>
      <c r="AV160" s="255"/>
      <c r="AW160" s="258"/>
      <c r="AX160" s="4"/>
    </row>
    <row r="161" spans="2:50" ht="12.75" customHeight="1">
      <c r="B161" s="40">
        <v>4</v>
      </c>
      <c r="C161" s="48">
        <f t="shared" si="15"/>
        <v>153</v>
      </c>
      <c r="D161" s="49">
        <v>1074</v>
      </c>
      <c r="E161" s="192" t="s">
        <v>190</v>
      </c>
      <c r="F161" s="192">
        <v>45</v>
      </c>
      <c r="G161" s="50" t="s">
        <v>32</v>
      </c>
      <c r="H161" s="50" t="s">
        <v>29</v>
      </c>
      <c r="I161" s="50" t="s">
        <v>61</v>
      </c>
      <c r="J161" s="155">
        <v>17</v>
      </c>
      <c r="K161" s="78">
        <v>1</v>
      </c>
      <c r="L161" s="168">
        <v>0</v>
      </c>
      <c r="M161" s="162">
        <v>5</v>
      </c>
      <c r="N161" s="51">
        <v>5</v>
      </c>
      <c r="O161" s="51">
        <v>0</v>
      </c>
      <c r="P161" s="52">
        <v>22</v>
      </c>
      <c r="Q161" s="51">
        <v>22</v>
      </c>
      <c r="R161" s="51">
        <v>0</v>
      </c>
      <c r="S161" s="53">
        <v>328.1</v>
      </c>
      <c r="T161" s="54">
        <v>328.1</v>
      </c>
      <c r="U161" s="54">
        <v>0</v>
      </c>
      <c r="V161" s="53">
        <v>0</v>
      </c>
      <c r="W161" s="54">
        <v>0</v>
      </c>
      <c r="X161" s="54">
        <v>0</v>
      </c>
      <c r="Y161" s="51">
        <v>1666</v>
      </c>
      <c r="Z161" s="51">
        <v>1935</v>
      </c>
      <c r="AA161" s="55"/>
      <c r="AB161" s="46"/>
      <c r="AC161" s="265"/>
      <c r="AD161" s="265"/>
      <c r="AE161" s="266"/>
      <c r="AF161" s="267"/>
      <c r="AG161" s="267"/>
      <c r="AH161" s="267"/>
      <c r="AI161" s="256"/>
      <c r="AJ161" s="256"/>
      <c r="AK161" s="256"/>
      <c r="AL161" s="256"/>
      <c r="AM161" s="256"/>
      <c r="AN161" s="256"/>
      <c r="AO161" s="257"/>
      <c r="AP161" s="257"/>
      <c r="AQ161" s="257"/>
      <c r="AR161" s="257"/>
      <c r="AS161" s="257"/>
      <c r="AT161" s="257"/>
      <c r="AU161" s="255"/>
      <c r="AV161" s="255"/>
      <c r="AW161" s="258"/>
      <c r="AX161" s="4"/>
    </row>
    <row r="162" spans="2:50" ht="12.75" customHeight="1">
      <c r="B162" s="40">
        <v>4</v>
      </c>
      <c r="C162" s="8">
        <f t="shared" si="15"/>
        <v>154</v>
      </c>
      <c r="D162" s="9">
        <v>1078</v>
      </c>
      <c r="E162" s="191" t="s">
        <v>189</v>
      </c>
      <c r="F162" s="191"/>
      <c r="G162" s="10" t="s">
        <v>32</v>
      </c>
      <c r="H162" s="10" t="s">
        <v>29</v>
      </c>
      <c r="I162" s="10" t="s">
        <v>62</v>
      </c>
      <c r="J162" s="154">
        <v>18</v>
      </c>
      <c r="K162" s="77">
        <v>1</v>
      </c>
      <c r="L162" s="167">
        <v>0</v>
      </c>
      <c r="M162" s="161">
        <v>6</v>
      </c>
      <c r="N162" s="41">
        <v>6</v>
      </c>
      <c r="O162" s="41">
        <v>0</v>
      </c>
      <c r="P162" s="42">
        <v>26</v>
      </c>
      <c r="Q162" s="41">
        <v>26</v>
      </c>
      <c r="R162" s="41">
        <v>0</v>
      </c>
      <c r="S162" s="43">
        <f>SUM(T162:U162)</f>
        <v>372.33</v>
      </c>
      <c r="T162" s="44">
        <v>372.33</v>
      </c>
      <c r="U162" s="44">
        <v>0</v>
      </c>
      <c r="V162" s="43">
        <v>0</v>
      </c>
      <c r="W162" s="44">
        <v>0</v>
      </c>
      <c r="X162" s="44">
        <v>0</v>
      </c>
      <c r="Y162" s="41">
        <v>1666</v>
      </c>
      <c r="Z162" s="41">
        <v>1935</v>
      </c>
      <c r="AA162" s="45"/>
      <c r="AB162" s="46"/>
      <c r="AC162" s="265"/>
      <c r="AD162" s="265"/>
      <c r="AE162" s="266"/>
      <c r="AF162" s="267"/>
      <c r="AG162" s="267"/>
      <c r="AH162" s="267"/>
      <c r="AI162" s="256"/>
      <c r="AJ162" s="256"/>
      <c r="AK162" s="256"/>
      <c r="AL162" s="256"/>
      <c r="AM162" s="256"/>
      <c r="AN162" s="256"/>
      <c r="AO162" s="257"/>
      <c r="AP162" s="257"/>
      <c r="AQ162" s="257"/>
      <c r="AR162" s="257"/>
      <c r="AS162" s="257"/>
      <c r="AT162" s="257"/>
      <c r="AU162" s="255"/>
      <c r="AV162" s="255"/>
      <c r="AW162" s="258"/>
      <c r="AX162" s="4"/>
    </row>
    <row r="163" spans="2:50" ht="12.75" customHeight="1">
      <c r="B163" s="40">
        <v>4</v>
      </c>
      <c r="C163" s="48">
        <f t="shared" si="15"/>
        <v>155</v>
      </c>
      <c r="D163" s="49">
        <v>1075</v>
      </c>
      <c r="E163" s="192" t="s">
        <v>190</v>
      </c>
      <c r="F163" s="192">
        <v>144</v>
      </c>
      <c r="G163" s="50" t="s">
        <v>32</v>
      </c>
      <c r="H163" s="50" t="s">
        <v>29</v>
      </c>
      <c r="I163" s="50" t="s">
        <v>61</v>
      </c>
      <c r="J163" s="155" t="s">
        <v>63</v>
      </c>
      <c r="K163" s="78">
        <v>1</v>
      </c>
      <c r="L163" s="168">
        <v>0</v>
      </c>
      <c r="M163" s="162">
        <v>14</v>
      </c>
      <c r="N163" s="51">
        <v>14</v>
      </c>
      <c r="O163" s="51">
        <v>0</v>
      </c>
      <c r="P163" s="52">
        <f>SUM(Q163:R163)</f>
        <v>67</v>
      </c>
      <c r="Q163" s="51">
        <v>67</v>
      </c>
      <c r="R163" s="51">
        <v>0</v>
      </c>
      <c r="S163" s="53">
        <f>SUM(T163:U163)</f>
        <v>996.34</v>
      </c>
      <c r="T163" s="54">
        <v>996.34</v>
      </c>
      <c r="U163" s="54">
        <v>0</v>
      </c>
      <c r="V163" s="53">
        <v>0</v>
      </c>
      <c r="W163" s="54">
        <v>0</v>
      </c>
      <c r="X163" s="54">
        <v>0</v>
      </c>
      <c r="Y163" s="51">
        <v>4694</v>
      </c>
      <c r="Z163" s="51">
        <v>1935</v>
      </c>
      <c r="AA163" s="55"/>
      <c r="AB163" s="46"/>
      <c r="AC163" s="265"/>
      <c r="AD163" s="265"/>
      <c r="AE163" s="266"/>
      <c r="AF163" s="267"/>
      <c r="AG163" s="267"/>
      <c r="AH163" s="267"/>
      <c r="AI163" s="256"/>
      <c r="AJ163" s="256"/>
      <c r="AK163" s="256"/>
      <c r="AL163" s="256"/>
      <c r="AM163" s="256"/>
      <c r="AN163" s="256"/>
      <c r="AO163" s="257"/>
      <c r="AP163" s="257"/>
      <c r="AQ163" s="257"/>
      <c r="AR163" s="257"/>
      <c r="AS163" s="257"/>
      <c r="AT163" s="257"/>
      <c r="AU163" s="255"/>
      <c r="AV163" s="255"/>
      <c r="AW163" s="258"/>
      <c r="AX163" s="4"/>
    </row>
    <row r="164" spans="2:50" ht="12.75" customHeight="1">
      <c r="B164" s="40">
        <v>4</v>
      </c>
      <c r="C164" s="48">
        <f t="shared" si="15"/>
        <v>156</v>
      </c>
      <c r="D164" s="49">
        <v>1077</v>
      </c>
      <c r="E164" s="192" t="s">
        <v>190</v>
      </c>
      <c r="F164" s="192">
        <v>27</v>
      </c>
      <c r="G164" s="50" t="s">
        <v>32</v>
      </c>
      <c r="H164" s="50" t="s">
        <v>29</v>
      </c>
      <c r="I164" s="50" t="s">
        <v>61</v>
      </c>
      <c r="J164" s="155" t="s">
        <v>126</v>
      </c>
      <c r="K164" s="78">
        <v>1</v>
      </c>
      <c r="L164" s="168">
        <v>0</v>
      </c>
      <c r="M164" s="162">
        <v>15</v>
      </c>
      <c r="N164" s="51">
        <v>15</v>
      </c>
      <c r="O164" s="51">
        <v>0</v>
      </c>
      <c r="P164" s="52">
        <f>SUM(Q164:R164)</f>
        <v>68</v>
      </c>
      <c r="Q164" s="51">
        <v>68</v>
      </c>
      <c r="R164" s="51">
        <v>0</v>
      </c>
      <c r="S164" s="53">
        <f>SUM(T164:U164)</f>
        <v>1009.39</v>
      </c>
      <c r="T164" s="54">
        <v>1009.39</v>
      </c>
      <c r="U164" s="54">
        <v>0</v>
      </c>
      <c r="V164" s="53">
        <v>0</v>
      </c>
      <c r="W164" s="54">
        <v>0</v>
      </c>
      <c r="X164" s="54">
        <v>0</v>
      </c>
      <c r="Y164" s="51">
        <v>4769</v>
      </c>
      <c r="Z164" s="51">
        <v>1935</v>
      </c>
      <c r="AA164" s="55"/>
      <c r="AB164" s="46"/>
      <c r="AC164" s="265"/>
      <c r="AD164" s="265"/>
      <c r="AE164" s="266"/>
      <c r="AF164" s="267"/>
      <c r="AG164" s="267"/>
      <c r="AH164" s="267"/>
      <c r="AI164" s="256"/>
      <c r="AJ164" s="256"/>
      <c r="AK164" s="256"/>
      <c r="AL164" s="256"/>
      <c r="AM164" s="256"/>
      <c r="AN164" s="256"/>
      <c r="AO164" s="257"/>
      <c r="AP164" s="257"/>
      <c r="AQ164" s="257"/>
      <c r="AR164" s="257"/>
      <c r="AS164" s="257"/>
      <c r="AT164" s="257"/>
      <c r="AU164" s="255"/>
      <c r="AV164" s="255"/>
      <c r="AW164" s="258"/>
      <c r="AX164" s="4"/>
    </row>
    <row r="165" spans="2:50" ht="12.75" customHeight="1">
      <c r="B165" s="40">
        <v>4</v>
      </c>
      <c r="C165" s="48">
        <f t="shared" si="15"/>
        <v>157</v>
      </c>
      <c r="D165" s="49">
        <v>1085</v>
      </c>
      <c r="E165" s="192" t="s">
        <v>190</v>
      </c>
      <c r="F165" s="192">
        <v>19</v>
      </c>
      <c r="G165" s="50" t="s">
        <v>32</v>
      </c>
      <c r="H165" s="50" t="s">
        <v>29</v>
      </c>
      <c r="I165" s="50" t="s">
        <v>61</v>
      </c>
      <c r="J165" s="155">
        <v>25</v>
      </c>
      <c r="K165" s="78">
        <v>1</v>
      </c>
      <c r="L165" s="168">
        <v>0</v>
      </c>
      <c r="M165" s="162">
        <v>5</v>
      </c>
      <c r="N165" s="51">
        <v>5</v>
      </c>
      <c r="O165" s="51">
        <v>0</v>
      </c>
      <c r="P165" s="52">
        <v>20</v>
      </c>
      <c r="Q165" s="51">
        <v>20</v>
      </c>
      <c r="R165" s="51">
        <v>0</v>
      </c>
      <c r="S165" s="53">
        <f>SUM(T165:U165)</f>
        <v>376.51</v>
      </c>
      <c r="T165" s="54">
        <v>376.51</v>
      </c>
      <c r="U165" s="54">
        <v>0</v>
      </c>
      <c r="V165" s="53">
        <v>0</v>
      </c>
      <c r="W165" s="54">
        <v>0</v>
      </c>
      <c r="X165" s="54">
        <v>0</v>
      </c>
      <c r="Y165" s="51">
        <v>1590</v>
      </c>
      <c r="Z165" s="51">
        <v>1935</v>
      </c>
      <c r="AA165" s="55"/>
      <c r="AB165" s="46"/>
      <c r="AC165" s="265"/>
      <c r="AD165" s="265"/>
      <c r="AE165" s="266"/>
      <c r="AF165" s="267"/>
      <c r="AG165" s="267"/>
      <c r="AH165" s="267"/>
      <c r="AI165" s="256"/>
      <c r="AJ165" s="256"/>
      <c r="AK165" s="256"/>
      <c r="AL165" s="256"/>
      <c r="AM165" s="256"/>
      <c r="AN165" s="256"/>
      <c r="AO165" s="257"/>
      <c r="AP165" s="257"/>
      <c r="AQ165" s="257"/>
      <c r="AR165" s="257"/>
      <c r="AS165" s="257"/>
      <c r="AT165" s="257"/>
      <c r="AU165" s="255"/>
      <c r="AV165" s="255"/>
      <c r="AW165" s="258"/>
      <c r="AX165" s="4"/>
    </row>
    <row r="166" spans="2:50" ht="12.75" customHeight="1">
      <c r="B166" s="40">
        <v>4</v>
      </c>
      <c r="C166" s="48">
        <f t="shared" si="15"/>
        <v>158</v>
      </c>
      <c r="D166" s="49">
        <v>1076</v>
      </c>
      <c r="E166" s="192" t="s">
        <v>190</v>
      </c>
      <c r="F166" s="192">
        <v>69</v>
      </c>
      <c r="G166" s="50" t="s">
        <v>32</v>
      </c>
      <c r="H166" s="50" t="s">
        <v>29</v>
      </c>
      <c r="I166" s="50" t="s">
        <v>61</v>
      </c>
      <c r="J166" s="155">
        <v>26</v>
      </c>
      <c r="K166" s="78">
        <v>1</v>
      </c>
      <c r="L166" s="168">
        <v>0</v>
      </c>
      <c r="M166" s="162">
        <v>5</v>
      </c>
      <c r="N166" s="51">
        <v>5</v>
      </c>
      <c r="O166" s="51">
        <v>0</v>
      </c>
      <c r="P166" s="52">
        <v>23</v>
      </c>
      <c r="Q166" s="51">
        <v>23</v>
      </c>
      <c r="R166" s="51">
        <v>0</v>
      </c>
      <c r="S166" s="53">
        <v>314.92</v>
      </c>
      <c r="T166" s="54">
        <v>314.92</v>
      </c>
      <c r="U166" s="54">
        <v>0</v>
      </c>
      <c r="V166" s="53">
        <v>0</v>
      </c>
      <c r="W166" s="54">
        <v>0</v>
      </c>
      <c r="X166" s="54">
        <v>0</v>
      </c>
      <c r="Y166" s="51">
        <v>1590</v>
      </c>
      <c r="Z166" s="51">
        <v>1935</v>
      </c>
      <c r="AA166" s="55"/>
      <c r="AB166" s="46"/>
      <c r="AC166" s="265"/>
      <c r="AD166" s="265"/>
      <c r="AE166" s="266"/>
      <c r="AF166" s="267"/>
      <c r="AG166" s="267"/>
      <c r="AH166" s="267"/>
      <c r="AI166" s="256"/>
      <c r="AJ166" s="256"/>
      <c r="AK166" s="256"/>
      <c r="AL166" s="256"/>
      <c r="AM166" s="256"/>
      <c r="AN166" s="256"/>
      <c r="AO166" s="257"/>
      <c r="AP166" s="257"/>
      <c r="AQ166" s="257"/>
      <c r="AR166" s="257"/>
      <c r="AS166" s="257"/>
      <c r="AT166" s="257"/>
      <c r="AU166" s="255"/>
      <c r="AV166" s="255"/>
      <c r="AW166" s="258"/>
      <c r="AX166" s="4"/>
    </row>
    <row r="167" spans="2:50" ht="12.75" customHeight="1">
      <c r="B167" s="40">
        <v>1</v>
      </c>
      <c r="C167" s="65">
        <f t="shared" si="15"/>
        <v>159</v>
      </c>
      <c r="D167" s="66">
        <v>3090</v>
      </c>
      <c r="E167" s="193" t="s">
        <v>189</v>
      </c>
      <c r="F167" s="193"/>
      <c r="G167" s="67" t="s">
        <v>28</v>
      </c>
      <c r="H167" s="67" t="s">
        <v>29</v>
      </c>
      <c r="I167" s="67" t="s">
        <v>64</v>
      </c>
      <c r="J167" s="157">
        <v>2</v>
      </c>
      <c r="K167" s="79">
        <v>1</v>
      </c>
      <c r="L167" s="170">
        <v>0</v>
      </c>
      <c r="M167" s="164">
        <v>5</v>
      </c>
      <c r="N167" s="47">
        <v>5</v>
      </c>
      <c r="O167" s="47">
        <v>0</v>
      </c>
      <c r="P167" s="68">
        <v>15</v>
      </c>
      <c r="Q167" s="47">
        <v>15</v>
      </c>
      <c r="R167" s="47">
        <v>0</v>
      </c>
      <c r="S167" s="69">
        <v>227.69</v>
      </c>
      <c r="T167" s="70">
        <v>227.69</v>
      </c>
      <c r="U167" s="70">
        <v>0</v>
      </c>
      <c r="V167" s="69">
        <v>0</v>
      </c>
      <c r="W167" s="70">
        <v>0</v>
      </c>
      <c r="X167" s="70">
        <v>0</v>
      </c>
      <c r="Y167" s="47">
        <v>1050</v>
      </c>
      <c r="Z167" s="47">
        <v>1905</v>
      </c>
      <c r="AA167" s="71"/>
      <c r="AB167" s="46"/>
      <c r="AC167" s="265"/>
      <c r="AD167" s="265"/>
      <c r="AE167" s="266"/>
      <c r="AF167" s="267"/>
      <c r="AG167" s="267"/>
      <c r="AH167" s="267"/>
      <c r="AI167" s="256"/>
      <c r="AJ167" s="256"/>
      <c r="AK167" s="256"/>
      <c r="AL167" s="256"/>
      <c r="AM167" s="256"/>
      <c r="AN167" s="256"/>
      <c r="AO167" s="257"/>
      <c r="AP167" s="257"/>
      <c r="AQ167" s="257"/>
      <c r="AR167" s="257"/>
      <c r="AS167" s="257"/>
      <c r="AT167" s="257"/>
      <c r="AU167" s="255"/>
      <c r="AV167" s="255"/>
      <c r="AW167" s="258"/>
      <c r="AX167" s="4"/>
    </row>
    <row r="168" spans="2:50" ht="12.75" customHeight="1">
      <c r="B168" s="40">
        <v>1</v>
      </c>
      <c r="C168" s="65">
        <f t="shared" si="15"/>
        <v>160</v>
      </c>
      <c r="D168" s="66">
        <v>3101</v>
      </c>
      <c r="E168" s="193" t="s">
        <v>189</v>
      </c>
      <c r="F168" s="193"/>
      <c r="G168" s="67" t="s">
        <v>28</v>
      </c>
      <c r="H168" s="67" t="s">
        <v>29</v>
      </c>
      <c r="I168" s="67" t="s">
        <v>64</v>
      </c>
      <c r="J168" s="157">
        <v>4</v>
      </c>
      <c r="K168" s="79">
        <v>1</v>
      </c>
      <c r="L168" s="170">
        <v>0</v>
      </c>
      <c r="M168" s="164">
        <v>8</v>
      </c>
      <c r="N168" s="47">
        <v>8</v>
      </c>
      <c r="O168" s="47">
        <v>0</v>
      </c>
      <c r="P168" s="68">
        <f>SUM(Q168:R168)</f>
        <v>22</v>
      </c>
      <c r="Q168" s="47">
        <v>22</v>
      </c>
      <c r="R168" s="47">
        <v>0</v>
      </c>
      <c r="S168" s="69">
        <f>SUM(T168:U168)</f>
        <v>320.57</v>
      </c>
      <c r="T168" s="70">
        <v>320.57</v>
      </c>
      <c r="U168" s="70">
        <v>0</v>
      </c>
      <c r="V168" s="69">
        <v>0</v>
      </c>
      <c r="W168" s="70">
        <v>0</v>
      </c>
      <c r="X168" s="70">
        <v>0</v>
      </c>
      <c r="Y168" s="47">
        <v>1383</v>
      </c>
      <c r="Z168" s="47">
        <v>1925</v>
      </c>
      <c r="AA168" s="71"/>
      <c r="AB168" s="46"/>
      <c r="AC168" s="265"/>
      <c r="AD168" s="265"/>
      <c r="AE168" s="266"/>
      <c r="AF168" s="267"/>
      <c r="AG168" s="267"/>
      <c r="AH168" s="267"/>
      <c r="AI168" s="256"/>
      <c r="AJ168" s="256"/>
      <c r="AK168" s="256"/>
      <c r="AL168" s="256"/>
      <c r="AM168" s="256"/>
      <c r="AN168" s="256"/>
      <c r="AO168" s="257"/>
      <c r="AP168" s="257"/>
      <c r="AQ168" s="257"/>
      <c r="AR168" s="257"/>
      <c r="AS168" s="257"/>
      <c r="AT168" s="257"/>
      <c r="AU168" s="255"/>
      <c r="AV168" s="255"/>
      <c r="AW168" s="258"/>
      <c r="AX168" s="4"/>
    </row>
    <row r="169" spans="2:50" ht="12.75" customHeight="1">
      <c r="B169" s="40">
        <v>1</v>
      </c>
      <c r="C169" s="65">
        <f t="shared" si="15"/>
        <v>161</v>
      </c>
      <c r="D169" s="66">
        <v>3091</v>
      </c>
      <c r="E169" s="193" t="s">
        <v>189</v>
      </c>
      <c r="F169" s="193"/>
      <c r="G169" s="67" t="s">
        <v>28</v>
      </c>
      <c r="H169" s="67" t="s">
        <v>29</v>
      </c>
      <c r="I169" s="67" t="s">
        <v>64</v>
      </c>
      <c r="J169" s="157">
        <v>5</v>
      </c>
      <c r="K169" s="79">
        <v>1</v>
      </c>
      <c r="L169" s="170">
        <v>0</v>
      </c>
      <c r="M169" s="164">
        <v>5</v>
      </c>
      <c r="N169" s="47">
        <v>5</v>
      </c>
      <c r="O169" s="47">
        <v>0</v>
      </c>
      <c r="P169" s="68">
        <v>19</v>
      </c>
      <c r="Q169" s="47">
        <v>19</v>
      </c>
      <c r="R169" s="47">
        <v>0</v>
      </c>
      <c r="S169" s="69">
        <v>317.53</v>
      </c>
      <c r="T169" s="70">
        <v>317.53</v>
      </c>
      <c r="U169" s="70">
        <v>0</v>
      </c>
      <c r="V169" s="69">
        <v>0</v>
      </c>
      <c r="W169" s="70">
        <v>0</v>
      </c>
      <c r="X169" s="70">
        <v>0</v>
      </c>
      <c r="Y169" s="47">
        <v>1383</v>
      </c>
      <c r="Z169" s="47">
        <v>1890</v>
      </c>
      <c r="AA169" s="71"/>
      <c r="AB169" s="46"/>
      <c r="AC169" s="265"/>
      <c r="AD169" s="265"/>
      <c r="AE169" s="266"/>
      <c r="AF169" s="267"/>
      <c r="AG169" s="267"/>
      <c r="AH169" s="267"/>
      <c r="AI169" s="256"/>
      <c r="AJ169" s="256"/>
      <c r="AK169" s="256"/>
      <c r="AL169" s="256"/>
      <c r="AM169" s="256"/>
      <c r="AN169" s="256"/>
      <c r="AO169" s="257"/>
      <c r="AP169" s="257"/>
      <c r="AQ169" s="257"/>
      <c r="AR169" s="257"/>
      <c r="AS169" s="257"/>
      <c r="AT169" s="257"/>
      <c r="AU169" s="255"/>
      <c r="AV169" s="255"/>
      <c r="AW169" s="258"/>
      <c r="AX169" s="4"/>
    </row>
    <row r="170" spans="2:50" ht="12.75" customHeight="1">
      <c r="B170" s="40">
        <v>1</v>
      </c>
      <c r="C170" s="48">
        <f t="shared" si="15"/>
        <v>162</v>
      </c>
      <c r="D170" s="49">
        <v>3100</v>
      </c>
      <c r="E170" s="192" t="s">
        <v>190</v>
      </c>
      <c r="F170" s="192">
        <v>178</v>
      </c>
      <c r="G170" s="50" t="s">
        <v>28</v>
      </c>
      <c r="H170" s="50" t="s">
        <v>29</v>
      </c>
      <c r="I170" s="50" t="s">
        <v>64</v>
      </c>
      <c r="J170" s="155">
        <v>6</v>
      </c>
      <c r="K170" s="78">
        <v>1</v>
      </c>
      <c r="L170" s="168">
        <v>0</v>
      </c>
      <c r="M170" s="162">
        <v>5</v>
      </c>
      <c r="N170" s="51">
        <v>5</v>
      </c>
      <c r="O170" s="51">
        <v>0</v>
      </c>
      <c r="P170" s="52">
        <f>SUM(Q170:R170)</f>
        <v>17</v>
      </c>
      <c r="Q170" s="51">
        <v>17</v>
      </c>
      <c r="R170" s="51">
        <v>0</v>
      </c>
      <c r="S170" s="53">
        <f>SUM(T170:U170)</f>
        <v>313.74</v>
      </c>
      <c r="T170" s="54">
        <v>313.74</v>
      </c>
      <c r="U170" s="54">
        <v>0</v>
      </c>
      <c r="V170" s="53">
        <v>0</v>
      </c>
      <c r="W170" s="54">
        <v>0</v>
      </c>
      <c r="X170" s="54">
        <v>0</v>
      </c>
      <c r="Y170" s="51">
        <v>1907</v>
      </c>
      <c r="Z170" s="51">
        <v>1905</v>
      </c>
      <c r="AA170" s="55"/>
      <c r="AB170" s="46"/>
      <c r="AC170" s="265"/>
      <c r="AD170" s="265"/>
      <c r="AE170" s="266"/>
      <c r="AF170" s="267"/>
      <c r="AG170" s="267"/>
      <c r="AH170" s="267"/>
      <c r="AI170" s="256"/>
      <c r="AJ170" s="256"/>
      <c r="AK170" s="256"/>
      <c r="AL170" s="256"/>
      <c r="AM170" s="256"/>
      <c r="AN170" s="256"/>
      <c r="AO170" s="257"/>
      <c r="AP170" s="257"/>
      <c r="AQ170" s="257"/>
      <c r="AR170" s="257"/>
      <c r="AS170" s="257"/>
      <c r="AT170" s="257"/>
      <c r="AU170" s="255"/>
      <c r="AV170" s="255"/>
      <c r="AW170" s="258"/>
      <c r="AX170" s="4"/>
    </row>
    <row r="171" spans="2:50" ht="12.75" customHeight="1">
      <c r="B171" s="40">
        <v>1</v>
      </c>
      <c r="C171" s="48">
        <f t="shared" si="15"/>
        <v>163</v>
      </c>
      <c r="D171" s="49">
        <v>3092</v>
      </c>
      <c r="E171" s="192" t="s">
        <v>190</v>
      </c>
      <c r="F171" s="192">
        <v>128</v>
      </c>
      <c r="G171" s="50" t="s">
        <v>28</v>
      </c>
      <c r="H171" s="50" t="s">
        <v>29</v>
      </c>
      <c r="I171" s="50" t="s">
        <v>64</v>
      </c>
      <c r="J171" s="155">
        <v>7</v>
      </c>
      <c r="K171" s="78">
        <v>1</v>
      </c>
      <c r="L171" s="168">
        <v>0</v>
      </c>
      <c r="M171" s="162">
        <v>3</v>
      </c>
      <c r="N171" s="51">
        <v>3</v>
      </c>
      <c r="O171" s="51">
        <v>0</v>
      </c>
      <c r="P171" s="52">
        <f>SUM(Q171:R171)</f>
        <v>11</v>
      </c>
      <c r="Q171" s="51">
        <v>11</v>
      </c>
      <c r="R171" s="51">
        <v>0</v>
      </c>
      <c r="S171" s="53">
        <f>SUM(T171:U171)</f>
        <v>191.21</v>
      </c>
      <c r="T171" s="54">
        <v>191.21</v>
      </c>
      <c r="U171" s="54">
        <v>0</v>
      </c>
      <c r="V171" s="53">
        <v>0</v>
      </c>
      <c r="W171" s="54">
        <v>0</v>
      </c>
      <c r="X171" s="54">
        <v>0</v>
      </c>
      <c r="Y171" s="51">
        <v>725</v>
      </c>
      <c r="Z171" s="51">
        <v>1890</v>
      </c>
      <c r="AA171" s="55"/>
      <c r="AB171" s="46"/>
      <c r="AC171" s="265"/>
      <c r="AD171" s="265"/>
      <c r="AE171" s="266"/>
      <c r="AF171" s="267"/>
      <c r="AG171" s="267"/>
      <c r="AH171" s="267"/>
      <c r="AI171" s="256"/>
      <c r="AJ171" s="256"/>
      <c r="AK171" s="256"/>
      <c r="AL171" s="256"/>
      <c r="AM171" s="256"/>
      <c r="AN171" s="256"/>
      <c r="AO171" s="257"/>
      <c r="AP171" s="257"/>
      <c r="AQ171" s="257"/>
      <c r="AR171" s="257"/>
      <c r="AS171" s="257"/>
      <c r="AT171" s="257"/>
      <c r="AU171" s="255"/>
      <c r="AV171" s="255"/>
      <c r="AW171" s="258"/>
      <c r="AX171" s="4"/>
    </row>
    <row r="172" spans="2:50" ht="12.75" customHeight="1">
      <c r="B172" s="40">
        <v>1</v>
      </c>
      <c r="C172" s="48">
        <f t="shared" si="15"/>
        <v>164</v>
      </c>
      <c r="D172" s="49">
        <v>3099</v>
      </c>
      <c r="E172" s="192" t="s">
        <v>190</v>
      </c>
      <c r="F172" s="192">
        <v>127</v>
      </c>
      <c r="G172" s="50" t="s">
        <v>32</v>
      </c>
      <c r="H172" s="50" t="s">
        <v>29</v>
      </c>
      <c r="I172" s="50" t="s">
        <v>64</v>
      </c>
      <c r="J172" s="155">
        <v>8</v>
      </c>
      <c r="K172" s="78">
        <v>1</v>
      </c>
      <c r="L172" s="168">
        <v>0</v>
      </c>
      <c r="M172" s="162">
        <v>6</v>
      </c>
      <c r="N172" s="51">
        <v>6</v>
      </c>
      <c r="O172" s="51">
        <v>0</v>
      </c>
      <c r="P172" s="52">
        <v>16</v>
      </c>
      <c r="Q172" s="51">
        <v>16</v>
      </c>
      <c r="R172" s="51">
        <v>0</v>
      </c>
      <c r="S172" s="53">
        <f aca="true" t="shared" si="16" ref="S172:S181">SUM(T172:U172)</f>
        <v>280.46</v>
      </c>
      <c r="T172" s="54">
        <v>280.46</v>
      </c>
      <c r="U172" s="54">
        <v>0</v>
      </c>
      <c r="V172" s="53">
        <v>0</v>
      </c>
      <c r="W172" s="54">
        <v>0</v>
      </c>
      <c r="X172" s="54">
        <v>0</v>
      </c>
      <c r="Y172" s="51">
        <v>1957</v>
      </c>
      <c r="Z172" s="51">
        <v>1890</v>
      </c>
      <c r="AA172" s="55"/>
      <c r="AB172" s="46"/>
      <c r="AC172" s="265"/>
      <c r="AD172" s="265"/>
      <c r="AE172" s="266"/>
      <c r="AF172" s="267"/>
      <c r="AG172" s="267"/>
      <c r="AH172" s="267"/>
      <c r="AI172" s="256"/>
      <c r="AJ172" s="256"/>
      <c r="AK172" s="256"/>
      <c r="AL172" s="256"/>
      <c r="AM172" s="256"/>
      <c r="AN172" s="256"/>
      <c r="AO172" s="257"/>
      <c r="AP172" s="257"/>
      <c r="AQ172" s="257"/>
      <c r="AR172" s="257"/>
      <c r="AS172" s="257"/>
      <c r="AT172" s="257"/>
      <c r="AU172" s="255"/>
      <c r="AV172" s="255"/>
      <c r="AW172" s="258"/>
      <c r="AX172" s="4"/>
    </row>
    <row r="173" spans="2:50" ht="12.75" customHeight="1">
      <c r="B173" s="40">
        <v>1</v>
      </c>
      <c r="C173" s="48">
        <f t="shared" si="15"/>
        <v>165</v>
      </c>
      <c r="D173" s="49">
        <v>3093</v>
      </c>
      <c r="E173" s="192" t="s">
        <v>190</v>
      </c>
      <c r="F173" s="192">
        <v>87</v>
      </c>
      <c r="G173" s="50" t="s">
        <v>28</v>
      </c>
      <c r="H173" s="50" t="s">
        <v>29</v>
      </c>
      <c r="I173" s="50" t="s">
        <v>64</v>
      </c>
      <c r="J173" s="155">
        <v>9</v>
      </c>
      <c r="K173" s="78">
        <v>1</v>
      </c>
      <c r="L173" s="168">
        <v>0</v>
      </c>
      <c r="M173" s="162">
        <v>6</v>
      </c>
      <c r="N173" s="51">
        <v>6</v>
      </c>
      <c r="O173" s="51">
        <v>0</v>
      </c>
      <c r="P173" s="52">
        <v>22</v>
      </c>
      <c r="Q173" s="51">
        <v>22</v>
      </c>
      <c r="R173" s="51">
        <v>0</v>
      </c>
      <c r="S173" s="53">
        <f t="shared" si="16"/>
        <v>410.66</v>
      </c>
      <c r="T173" s="54">
        <v>410.66</v>
      </c>
      <c r="U173" s="54">
        <v>0</v>
      </c>
      <c r="V173" s="53">
        <v>0</v>
      </c>
      <c r="W173" s="54">
        <v>0</v>
      </c>
      <c r="X173" s="54">
        <v>0</v>
      </c>
      <c r="Y173" s="51">
        <v>2071</v>
      </c>
      <c r="Z173" s="51">
        <v>1885</v>
      </c>
      <c r="AA173" s="55"/>
      <c r="AB173" s="46"/>
      <c r="AC173" s="265"/>
      <c r="AD173" s="265"/>
      <c r="AE173" s="266"/>
      <c r="AF173" s="267"/>
      <c r="AG173" s="267"/>
      <c r="AH173" s="267"/>
      <c r="AI173" s="256"/>
      <c r="AJ173" s="256"/>
      <c r="AK173" s="256"/>
      <c r="AL173" s="256"/>
      <c r="AM173" s="256"/>
      <c r="AN173" s="256"/>
      <c r="AO173" s="257"/>
      <c r="AP173" s="257"/>
      <c r="AQ173" s="257"/>
      <c r="AR173" s="257"/>
      <c r="AS173" s="257"/>
      <c r="AT173" s="257"/>
      <c r="AU173" s="255"/>
      <c r="AV173" s="255"/>
      <c r="AW173" s="258"/>
      <c r="AX173" s="4"/>
    </row>
    <row r="174" spans="2:50" ht="12.75" customHeight="1">
      <c r="B174" s="40">
        <v>1</v>
      </c>
      <c r="C174" s="48">
        <f t="shared" si="15"/>
        <v>166</v>
      </c>
      <c r="D174" s="49">
        <v>3102</v>
      </c>
      <c r="E174" s="192" t="s">
        <v>190</v>
      </c>
      <c r="F174" s="192">
        <v>78</v>
      </c>
      <c r="G174" s="50" t="s">
        <v>28</v>
      </c>
      <c r="H174" s="50" t="s">
        <v>29</v>
      </c>
      <c r="I174" s="50" t="s">
        <v>64</v>
      </c>
      <c r="J174" s="155">
        <v>10</v>
      </c>
      <c r="K174" s="78">
        <v>1</v>
      </c>
      <c r="L174" s="168">
        <v>0</v>
      </c>
      <c r="M174" s="162">
        <v>4</v>
      </c>
      <c r="N174" s="51">
        <v>4</v>
      </c>
      <c r="O174" s="51">
        <v>0</v>
      </c>
      <c r="P174" s="52">
        <v>14</v>
      </c>
      <c r="Q174" s="51">
        <v>14</v>
      </c>
      <c r="R174" s="51">
        <v>0</v>
      </c>
      <c r="S174" s="53">
        <f t="shared" si="16"/>
        <v>249.51</v>
      </c>
      <c r="T174" s="54">
        <v>249.51</v>
      </c>
      <c r="U174" s="54">
        <v>0</v>
      </c>
      <c r="V174" s="53">
        <v>0</v>
      </c>
      <c r="W174" s="54">
        <v>0</v>
      </c>
      <c r="X174" s="54">
        <v>0</v>
      </c>
      <c r="Y174" s="51">
        <v>774</v>
      </c>
      <c r="Z174" s="51">
        <v>1905</v>
      </c>
      <c r="AA174" s="55"/>
      <c r="AB174" s="46"/>
      <c r="AC174" s="265"/>
      <c r="AD174" s="265"/>
      <c r="AE174" s="266"/>
      <c r="AF174" s="267"/>
      <c r="AG174" s="267"/>
      <c r="AH174" s="267"/>
      <c r="AI174" s="256"/>
      <c r="AJ174" s="256"/>
      <c r="AK174" s="256"/>
      <c r="AL174" s="256"/>
      <c r="AM174" s="256"/>
      <c r="AN174" s="256"/>
      <c r="AO174" s="257"/>
      <c r="AP174" s="257"/>
      <c r="AQ174" s="257"/>
      <c r="AR174" s="257"/>
      <c r="AS174" s="257"/>
      <c r="AT174" s="257"/>
      <c r="AU174" s="255"/>
      <c r="AV174" s="255"/>
      <c r="AW174" s="258"/>
      <c r="AX174" s="4"/>
    </row>
    <row r="175" spans="2:50" ht="12.75" customHeight="1">
      <c r="B175" s="40">
        <v>1</v>
      </c>
      <c r="C175" s="48">
        <f t="shared" si="15"/>
        <v>167</v>
      </c>
      <c r="D175" s="49">
        <v>3094</v>
      </c>
      <c r="E175" s="192" t="s">
        <v>190</v>
      </c>
      <c r="F175" s="192">
        <v>119</v>
      </c>
      <c r="G175" s="50" t="s">
        <v>28</v>
      </c>
      <c r="H175" s="50" t="s">
        <v>29</v>
      </c>
      <c r="I175" s="50" t="s">
        <v>64</v>
      </c>
      <c r="J175" s="155">
        <v>11</v>
      </c>
      <c r="K175" s="78">
        <v>1</v>
      </c>
      <c r="L175" s="168">
        <v>0</v>
      </c>
      <c r="M175" s="162">
        <v>4</v>
      </c>
      <c r="N175" s="51">
        <v>4</v>
      </c>
      <c r="O175" s="51">
        <v>0</v>
      </c>
      <c r="P175" s="52">
        <v>16</v>
      </c>
      <c r="Q175" s="51">
        <v>16</v>
      </c>
      <c r="R175" s="51">
        <v>0</v>
      </c>
      <c r="S175" s="53">
        <f t="shared" si="16"/>
        <v>252.22</v>
      </c>
      <c r="T175" s="54">
        <v>252.22</v>
      </c>
      <c r="U175" s="54">
        <v>0</v>
      </c>
      <c r="V175" s="53">
        <v>0</v>
      </c>
      <c r="W175" s="54">
        <v>0</v>
      </c>
      <c r="X175" s="54">
        <v>0</v>
      </c>
      <c r="Y175" s="51">
        <v>1516</v>
      </c>
      <c r="Z175" s="51">
        <v>1885</v>
      </c>
      <c r="AA175" s="55"/>
      <c r="AB175" s="46"/>
      <c r="AC175" s="265"/>
      <c r="AD175" s="265"/>
      <c r="AE175" s="266"/>
      <c r="AF175" s="267"/>
      <c r="AG175" s="267"/>
      <c r="AH175" s="267"/>
      <c r="AI175" s="256"/>
      <c r="AJ175" s="256"/>
      <c r="AK175" s="256"/>
      <c r="AL175" s="256"/>
      <c r="AM175" s="256"/>
      <c r="AN175" s="256"/>
      <c r="AO175" s="257"/>
      <c r="AP175" s="257"/>
      <c r="AQ175" s="257"/>
      <c r="AR175" s="257"/>
      <c r="AS175" s="257"/>
      <c r="AT175" s="257"/>
      <c r="AU175" s="255"/>
      <c r="AV175" s="255"/>
      <c r="AW175" s="258"/>
      <c r="AX175" s="4"/>
    </row>
    <row r="176" spans="2:50" ht="12.75" customHeight="1">
      <c r="B176" s="40">
        <v>1</v>
      </c>
      <c r="C176" s="48">
        <f t="shared" si="15"/>
        <v>168</v>
      </c>
      <c r="D176" s="49">
        <v>2002</v>
      </c>
      <c r="E176" s="192" t="s">
        <v>190</v>
      </c>
      <c r="F176" s="192">
        <v>139</v>
      </c>
      <c r="G176" s="50" t="s">
        <v>28</v>
      </c>
      <c r="H176" s="50" t="s">
        <v>29</v>
      </c>
      <c r="I176" s="50" t="s">
        <v>64</v>
      </c>
      <c r="J176" s="155">
        <v>12</v>
      </c>
      <c r="K176" s="78">
        <v>1</v>
      </c>
      <c r="L176" s="168">
        <v>0</v>
      </c>
      <c r="M176" s="162">
        <v>5</v>
      </c>
      <c r="N176" s="51">
        <v>5</v>
      </c>
      <c r="O176" s="51">
        <v>0</v>
      </c>
      <c r="P176" s="52">
        <v>20</v>
      </c>
      <c r="Q176" s="51">
        <v>20</v>
      </c>
      <c r="R176" s="51">
        <v>0</v>
      </c>
      <c r="S176" s="53">
        <f t="shared" si="16"/>
        <v>368.02</v>
      </c>
      <c r="T176" s="54">
        <v>368.02</v>
      </c>
      <c r="U176" s="54">
        <v>0</v>
      </c>
      <c r="V176" s="53">
        <v>0</v>
      </c>
      <c r="W176" s="54">
        <v>0</v>
      </c>
      <c r="X176" s="54">
        <v>0</v>
      </c>
      <c r="Y176" s="51">
        <v>1802</v>
      </c>
      <c r="Z176" s="51">
        <v>1905</v>
      </c>
      <c r="AA176" s="55"/>
      <c r="AB176" s="46"/>
      <c r="AC176" s="265"/>
      <c r="AD176" s="265"/>
      <c r="AE176" s="266"/>
      <c r="AF176" s="267"/>
      <c r="AG176" s="267"/>
      <c r="AH176" s="267"/>
      <c r="AI176" s="256"/>
      <c r="AJ176" s="256"/>
      <c r="AK176" s="256"/>
      <c r="AL176" s="256"/>
      <c r="AM176" s="256"/>
      <c r="AN176" s="256"/>
      <c r="AO176" s="257"/>
      <c r="AP176" s="257"/>
      <c r="AQ176" s="257"/>
      <c r="AR176" s="257"/>
      <c r="AS176" s="257"/>
      <c r="AT176" s="257"/>
      <c r="AU176" s="255"/>
      <c r="AV176" s="255"/>
      <c r="AW176" s="258"/>
      <c r="AX176" s="4"/>
    </row>
    <row r="177" spans="2:50" ht="12.75" customHeight="1">
      <c r="B177" s="40">
        <v>1</v>
      </c>
      <c r="C177" s="48">
        <f t="shared" si="15"/>
        <v>169</v>
      </c>
      <c r="D177" s="49">
        <v>3095</v>
      </c>
      <c r="E177" s="192" t="s">
        <v>190</v>
      </c>
      <c r="F177" s="192">
        <v>83</v>
      </c>
      <c r="G177" s="50" t="s">
        <v>28</v>
      </c>
      <c r="H177" s="50" t="s">
        <v>29</v>
      </c>
      <c r="I177" s="50" t="s">
        <v>64</v>
      </c>
      <c r="J177" s="155">
        <v>13</v>
      </c>
      <c r="K177" s="78">
        <v>1</v>
      </c>
      <c r="L177" s="168">
        <v>0</v>
      </c>
      <c r="M177" s="162">
        <v>8</v>
      </c>
      <c r="N177" s="51">
        <v>8</v>
      </c>
      <c r="O177" s="51">
        <v>0</v>
      </c>
      <c r="P177" s="52">
        <v>19</v>
      </c>
      <c r="Q177" s="51">
        <v>19</v>
      </c>
      <c r="R177" s="51">
        <v>0</v>
      </c>
      <c r="S177" s="53">
        <f t="shared" si="16"/>
        <v>320.24</v>
      </c>
      <c r="T177" s="54">
        <v>320.24</v>
      </c>
      <c r="U177" s="54">
        <v>0</v>
      </c>
      <c r="V177" s="53">
        <v>0</v>
      </c>
      <c r="W177" s="54">
        <v>0</v>
      </c>
      <c r="X177" s="54">
        <v>0</v>
      </c>
      <c r="Y177" s="51">
        <v>1670</v>
      </c>
      <c r="Z177" s="51">
        <v>1925</v>
      </c>
      <c r="AA177" s="55"/>
      <c r="AB177" s="46"/>
      <c r="AC177" s="265"/>
      <c r="AD177" s="265"/>
      <c r="AE177" s="266"/>
      <c r="AF177" s="267"/>
      <c r="AG177" s="267"/>
      <c r="AH177" s="267"/>
      <c r="AI177" s="256"/>
      <c r="AJ177" s="256"/>
      <c r="AK177" s="256"/>
      <c r="AL177" s="256"/>
      <c r="AM177" s="256"/>
      <c r="AN177" s="256"/>
      <c r="AO177" s="257"/>
      <c r="AP177" s="257"/>
      <c r="AQ177" s="257"/>
      <c r="AR177" s="257"/>
      <c r="AS177" s="257"/>
      <c r="AT177" s="257"/>
      <c r="AU177" s="255"/>
      <c r="AV177" s="255"/>
      <c r="AW177" s="258"/>
      <c r="AX177" s="4"/>
    </row>
    <row r="178" spans="2:50" ht="12.75" customHeight="1">
      <c r="B178" s="40">
        <v>1</v>
      </c>
      <c r="C178" s="48">
        <f t="shared" si="15"/>
        <v>170</v>
      </c>
      <c r="D178" s="49">
        <v>3096</v>
      </c>
      <c r="E178" s="192" t="s">
        <v>190</v>
      </c>
      <c r="F178" s="192">
        <v>7</v>
      </c>
      <c r="G178" s="50" t="s">
        <v>28</v>
      </c>
      <c r="H178" s="50" t="s">
        <v>29</v>
      </c>
      <c r="I178" s="50" t="s">
        <v>64</v>
      </c>
      <c r="J178" s="155">
        <v>15</v>
      </c>
      <c r="K178" s="78">
        <v>1</v>
      </c>
      <c r="L178" s="168">
        <v>0</v>
      </c>
      <c r="M178" s="162">
        <v>6</v>
      </c>
      <c r="N178" s="51">
        <v>6</v>
      </c>
      <c r="O178" s="51">
        <v>0</v>
      </c>
      <c r="P178" s="52">
        <f>SUM(Q178:R178)</f>
        <v>19</v>
      </c>
      <c r="Q178" s="51">
        <v>19</v>
      </c>
      <c r="R178" s="51">
        <v>0</v>
      </c>
      <c r="S178" s="53">
        <f t="shared" si="16"/>
        <v>370.04</v>
      </c>
      <c r="T178" s="54">
        <v>370.04</v>
      </c>
      <c r="U178" s="54">
        <v>0</v>
      </c>
      <c r="V178" s="53">
        <v>0</v>
      </c>
      <c r="W178" s="54">
        <v>0</v>
      </c>
      <c r="X178" s="54">
        <v>0</v>
      </c>
      <c r="Y178" s="51">
        <v>1924</v>
      </c>
      <c r="Z178" s="51">
        <v>1925</v>
      </c>
      <c r="AA178" s="55"/>
      <c r="AB178" s="46"/>
      <c r="AC178" s="265"/>
      <c r="AD178" s="265"/>
      <c r="AE178" s="266"/>
      <c r="AF178" s="267"/>
      <c r="AG178" s="267"/>
      <c r="AH178" s="267"/>
      <c r="AI178" s="256"/>
      <c r="AJ178" s="256"/>
      <c r="AK178" s="256"/>
      <c r="AL178" s="256"/>
      <c r="AM178" s="256"/>
      <c r="AN178" s="256"/>
      <c r="AO178" s="257"/>
      <c r="AP178" s="257"/>
      <c r="AQ178" s="257"/>
      <c r="AR178" s="257"/>
      <c r="AS178" s="257"/>
      <c r="AT178" s="257"/>
      <c r="AU178" s="255"/>
      <c r="AV178" s="255"/>
      <c r="AW178" s="258"/>
      <c r="AX178" s="4"/>
    </row>
    <row r="179" spans="2:50" ht="12.75" customHeight="1">
      <c r="B179" s="40">
        <v>1</v>
      </c>
      <c r="C179" s="48">
        <f t="shared" si="15"/>
        <v>171</v>
      </c>
      <c r="D179" s="49">
        <v>3097</v>
      </c>
      <c r="E179" s="192" t="s">
        <v>190</v>
      </c>
      <c r="F179" s="192">
        <v>80</v>
      </c>
      <c r="G179" s="50" t="s">
        <v>34</v>
      </c>
      <c r="H179" s="50" t="s">
        <v>29</v>
      </c>
      <c r="I179" s="50" t="s">
        <v>64</v>
      </c>
      <c r="J179" s="155">
        <v>17</v>
      </c>
      <c r="K179" s="78">
        <v>1</v>
      </c>
      <c r="L179" s="168">
        <v>0</v>
      </c>
      <c r="M179" s="162">
        <v>8</v>
      </c>
      <c r="N179" s="51">
        <v>8</v>
      </c>
      <c r="O179" s="51">
        <v>0</v>
      </c>
      <c r="P179" s="52">
        <v>24</v>
      </c>
      <c r="Q179" s="51">
        <v>24</v>
      </c>
      <c r="R179" s="51">
        <v>0</v>
      </c>
      <c r="S179" s="53">
        <f t="shared" si="16"/>
        <v>370.71</v>
      </c>
      <c r="T179" s="54">
        <v>370.71</v>
      </c>
      <c r="U179" s="54">
        <v>0</v>
      </c>
      <c r="V179" s="53">
        <v>370.71</v>
      </c>
      <c r="W179" s="54">
        <v>370.71</v>
      </c>
      <c r="X179" s="54">
        <v>0</v>
      </c>
      <c r="Y179" s="51">
        <v>1817</v>
      </c>
      <c r="Z179" s="289" t="s">
        <v>204</v>
      </c>
      <c r="AA179" s="290"/>
      <c r="AB179" s="46" t="s">
        <v>205</v>
      </c>
      <c r="AC179" s="265"/>
      <c r="AD179" s="265"/>
      <c r="AE179" s="266"/>
      <c r="AF179" s="267"/>
      <c r="AG179" s="267"/>
      <c r="AH179" s="267"/>
      <c r="AI179" s="256"/>
      <c r="AJ179" s="256"/>
      <c r="AK179" s="256"/>
      <c r="AL179" s="256"/>
      <c r="AM179" s="256"/>
      <c r="AN179" s="256"/>
      <c r="AO179" s="257"/>
      <c r="AP179" s="257"/>
      <c r="AQ179" s="257"/>
      <c r="AR179" s="257"/>
      <c r="AS179" s="257"/>
      <c r="AT179" s="257"/>
      <c r="AU179" s="255"/>
      <c r="AV179" s="255"/>
      <c r="AW179" s="258"/>
      <c r="AX179" s="4"/>
    </row>
    <row r="180" spans="2:50" ht="12.75" customHeight="1">
      <c r="B180" s="40">
        <v>1</v>
      </c>
      <c r="C180" s="48">
        <f t="shared" si="15"/>
        <v>172</v>
      </c>
      <c r="D180" s="49">
        <v>3098</v>
      </c>
      <c r="E180" s="192" t="s">
        <v>190</v>
      </c>
      <c r="F180" s="192">
        <v>117</v>
      </c>
      <c r="G180" s="50" t="s">
        <v>32</v>
      </c>
      <c r="H180" s="50" t="s">
        <v>29</v>
      </c>
      <c r="I180" s="50" t="s">
        <v>64</v>
      </c>
      <c r="J180" s="155" t="s">
        <v>128</v>
      </c>
      <c r="K180" s="78">
        <v>1</v>
      </c>
      <c r="L180" s="168">
        <v>0</v>
      </c>
      <c r="M180" s="162">
        <v>12</v>
      </c>
      <c r="N180" s="51">
        <v>12</v>
      </c>
      <c r="O180" s="51">
        <v>0</v>
      </c>
      <c r="P180" s="52">
        <v>36</v>
      </c>
      <c r="Q180" s="51">
        <v>36</v>
      </c>
      <c r="R180" s="51">
        <v>0</v>
      </c>
      <c r="S180" s="53">
        <f t="shared" si="16"/>
        <v>660.88</v>
      </c>
      <c r="T180" s="54">
        <v>660.88</v>
      </c>
      <c r="U180" s="54">
        <v>0</v>
      </c>
      <c r="V180" s="53">
        <v>660.88</v>
      </c>
      <c r="W180" s="54">
        <v>660.88</v>
      </c>
      <c r="X180" s="54">
        <v>0</v>
      </c>
      <c r="Y180" s="51">
        <v>1285</v>
      </c>
      <c r="Z180" s="51">
        <v>1977</v>
      </c>
      <c r="AA180" s="55"/>
      <c r="AB180" s="46"/>
      <c r="AC180" s="265"/>
      <c r="AD180" s="265"/>
      <c r="AE180" s="266"/>
      <c r="AF180" s="267"/>
      <c r="AG180" s="267"/>
      <c r="AH180" s="267"/>
      <c r="AI180" s="256"/>
      <c r="AJ180" s="256"/>
      <c r="AK180" s="256"/>
      <c r="AL180" s="256"/>
      <c r="AM180" s="256"/>
      <c r="AN180" s="256"/>
      <c r="AO180" s="257"/>
      <c r="AP180" s="257"/>
      <c r="AQ180" s="257"/>
      <c r="AR180" s="257"/>
      <c r="AS180" s="257"/>
      <c r="AT180" s="257"/>
      <c r="AU180" s="255"/>
      <c r="AV180" s="255"/>
      <c r="AW180" s="258"/>
      <c r="AX180" s="4"/>
    </row>
    <row r="181" spans="2:50" ht="12.75" customHeight="1">
      <c r="B181" s="40">
        <v>4</v>
      </c>
      <c r="C181" s="48">
        <f t="shared" si="15"/>
        <v>173</v>
      </c>
      <c r="D181" s="49">
        <v>1086</v>
      </c>
      <c r="E181" s="192" t="s">
        <v>190</v>
      </c>
      <c r="F181" s="192">
        <v>98</v>
      </c>
      <c r="G181" s="50" t="s">
        <v>32</v>
      </c>
      <c r="H181" s="50" t="s">
        <v>29</v>
      </c>
      <c r="I181" s="50" t="s">
        <v>127</v>
      </c>
      <c r="J181" s="155">
        <v>1</v>
      </c>
      <c r="K181" s="78">
        <v>1</v>
      </c>
      <c r="L181" s="168">
        <v>0</v>
      </c>
      <c r="M181" s="162">
        <v>5</v>
      </c>
      <c r="N181" s="51">
        <v>5</v>
      </c>
      <c r="O181" s="51">
        <v>0</v>
      </c>
      <c r="P181" s="52">
        <v>24</v>
      </c>
      <c r="Q181" s="51">
        <v>24</v>
      </c>
      <c r="R181" s="51">
        <v>0</v>
      </c>
      <c r="S181" s="53">
        <f t="shared" si="16"/>
        <v>333.63</v>
      </c>
      <c r="T181" s="54">
        <v>333.63</v>
      </c>
      <c r="U181" s="54">
        <v>0</v>
      </c>
      <c r="V181" s="53">
        <v>0</v>
      </c>
      <c r="W181" s="54">
        <v>0</v>
      </c>
      <c r="X181" s="54">
        <v>0</v>
      </c>
      <c r="Y181" s="51">
        <v>1543</v>
      </c>
      <c r="Z181" s="51">
        <v>1927</v>
      </c>
      <c r="AA181" s="55"/>
      <c r="AB181" s="46"/>
      <c r="AC181" s="265"/>
      <c r="AD181" s="265"/>
      <c r="AE181" s="266"/>
      <c r="AF181" s="267"/>
      <c r="AG181" s="267"/>
      <c r="AH181" s="267"/>
      <c r="AI181" s="256"/>
      <c r="AJ181" s="256"/>
      <c r="AK181" s="256"/>
      <c r="AL181" s="256"/>
      <c r="AM181" s="256"/>
      <c r="AN181" s="256"/>
      <c r="AO181" s="257"/>
      <c r="AP181" s="257"/>
      <c r="AQ181" s="257"/>
      <c r="AR181" s="257"/>
      <c r="AS181" s="257"/>
      <c r="AT181" s="257"/>
      <c r="AU181" s="255"/>
      <c r="AV181" s="255"/>
      <c r="AW181" s="258"/>
      <c r="AX181" s="4"/>
    </row>
    <row r="182" spans="2:50" ht="12.75" customHeight="1">
      <c r="B182" s="40">
        <v>4</v>
      </c>
      <c r="C182" s="48">
        <f t="shared" si="15"/>
        <v>174</v>
      </c>
      <c r="D182" s="49">
        <v>1092</v>
      </c>
      <c r="E182" s="192" t="s">
        <v>190</v>
      </c>
      <c r="F182" s="192">
        <v>170</v>
      </c>
      <c r="G182" s="50" t="s">
        <v>28</v>
      </c>
      <c r="H182" s="50" t="s">
        <v>29</v>
      </c>
      <c r="I182" s="50" t="s">
        <v>65</v>
      </c>
      <c r="J182" s="155" t="s">
        <v>35</v>
      </c>
      <c r="K182" s="78">
        <v>1</v>
      </c>
      <c r="L182" s="168">
        <v>0</v>
      </c>
      <c r="M182" s="162">
        <v>11</v>
      </c>
      <c r="N182" s="51">
        <v>10</v>
      </c>
      <c r="O182" s="51">
        <v>1</v>
      </c>
      <c r="P182" s="52">
        <v>40</v>
      </c>
      <c r="Q182" s="51">
        <v>38</v>
      </c>
      <c r="R182" s="51">
        <v>2</v>
      </c>
      <c r="S182" s="53">
        <f>SUM(T182:U182)</f>
        <v>626.88</v>
      </c>
      <c r="T182" s="54">
        <v>593.84</v>
      </c>
      <c r="U182" s="54">
        <v>33.04</v>
      </c>
      <c r="V182" s="53">
        <v>0</v>
      </c>
      <c r="W182" s="54">
        <v>0</v>
      </c>
      <c r="X182" s="54">
        <v>0</v>
      </c>
      <c r="Y182" s="51">
        <v>2641</v>
      </c>
      <c r="Z182" s="51">
        <v>1935</v>
      </c>
      <c r="AA182" s="55"/>
      <c r="AB182" s="46"/>
      <c r="AC182" s="265"/>
      <c r="AD182" s="265"/>
      <c r="AE182" s="266"/>
      <c r="AF182" s="267"/>
      <c r="AG182" s="267"/>
      <c r="AH182" s="267"/>
      <c r="AI182" s="256"/>
      <c r="AJ182" s="256"/>
      <c r="AK182" s="256"/>
      <c r="AL182" s="256"/>
      <c r="AM182" s="256"/>
      <c r="AN182" s="256"/>
      <c r="AO182" s="257"/>
      <c r="AP182" s="257"/>
      <c r="AQ182" s="257"/>
      <c r="AR182" s="257"/>
      <c r="AS182" s="257"/>
      <c r="AT182" s="257"/>
      <c r="AU182" s="255"/>
      <c r="AV182" s="255"/>
      <c r="AW182" s="258"/>
      <c r="AX182" s="4"/>
    </row>
    <row r="183" spans="2:50" ht="12.75" customHeight="1">
      <c r="B183" s="40">
        <v>4</v>
      </c>
      <c r="C183" s="48">
        <f t="shared" si="15"/>
        <v>175</v>
      </c>
      <c r="D183" s="49">
        <v>1093</v>
      </c>
      <c r="E183" s="192" t="s">
        <v>190</v>
      </c>
      <c r="F183" s="192">
        <v>8</v>
      </c>
      <c r="G183" s="50" t="s">
        <v>28</v>
      </c>
      <c r="H183" s="50" t="s">
        <v>29</v>
      </c>
      <c r="I183" s="50" t="s">
        <v>65</v>
      </c>
      <c r="J183" s="155" t="s">
        <v>129</v>
      </c>
      <c r="K183" s="78">
        <v>1</v>
      </c>
      <c r="L183" s="168">
        <v>0</v>
      </c>
      <c r="M183" s="162">
        <f>SUM(N183:O183)</f>
        <v>15</v>
      </c>
      <c r="N183" s="51">
        <v>15</v>
      </c>
      <c r="O183" s="51">
        <v>0</v>
      </c>
      <c r="P183" s="52">
        <f>SUM(Q183:R183)</f>
        <v>61</v>
      </c>
      <c r="Q183" s="51">
        <v>61</v>
      </c>
      <c r="R183" s="51">
        <v>0</v>
      </c>
      <c r="S183" s="53">
        <f>SUM(T183:U183)</f>
        <v>966.46</v>
      </c>
      <c r="T183" s="54">
        <v>966.46</v>
      </c>
      <c r="U183" s="54">
        <v>0</v>
      </c>
      <c r="V183" s="53">
        <f>SUM(W183:X183)</f>
        <v>0</v>
      </c>
      <c r="W183" s="54">
        <v>0</v>
      </c>
      <c r="X183" s="54">
        <v>0</v>
      </c>
      <c r="Y183" s="51">
        <v>3936</v>
      </c>
      <c r="Z183" s="51">
        <v>1935</v>
      </c>
      <c r="AA183" s="55"/>
      <c r="AB183" s="46"/>
      <c r="AC183" s="265"/>
      <c r="AD183" s="265"/>
      <c r="AE183" s="266"/>
      <c r="AF183" s="267"/>
      <c r="AG183" s="267"/>
      <c r="AH183" s="267"/>
      <c r="AI183" s="256"/>
      <c r="AJ183" s="256"/>
      <c r="AK183" s="256"/>
      <c r="AL183" s="256"/>
      <c r="AM183" s="256"/>
      <c r="AN183" s="256"/>
      <c r="AO183" s="257"/>
      <c r="AP183" s="257"/>
      <c r="AQ183" s="257"/>
      <c r="AR183" s="257"/>
      <c r="AS183" s="257"/>
      <c r="AT183" s="257"/>
      <c r="AU183" s="255"/>
      <c r="AV183" s="255"/>
      <c r="AW183" s="258"/>
      <c r="AX183" s="4"/>
    </row>
    <row r="184" spans="2:50" ht="12.75" customHeight="1">
      <c r="B184" s="40">
        <v>4</v>
      </c>
      <c r="C184" s="48">
        <f t="shared" si="15"/>
        <v>176</v>
      </c>
      <c r="D184" s="49">
        <v>1094</v>
      </c>
      <c r="E184" s="192" t="s">
        <v>190</v>
      </c>
      <c r="F184" s="192">
        <v>132</v>
      </c>
      <c r="G184" s="50" t="s">
        <v>28</v>
      </c>
      <c r="H184" s="50" t="s">
        <v>29</v>
      </c>
      <c r="I184" s="50" t="s">
        <v>65</v>
      </c>
      <c r="J184" s="155" t="s">
        <v>66</v>
      </c>
      <c r="K184" s="78">
        <v>1</v>
      </c>
      <c r="L184" s="168">
        <v>0</v>
      </c>
      <c r="M184" s="162">
        <f aca="true" t="shared" si="17" ref="M184:M189">SUM(N184:O184)</f>
        <v>10</v>
      </c>
      <c r="N184" s="51">
        <v>10</v>
      </c>
      <c r="O184" s="51">
        <v>0</v>
      </c>
      <c r="P184" s="52">
        <f aca="true" t="shared" si="18" ref="P184:P189">SUM(Q184:R184)</f>
        <v>39</v>
      </c>
      <c r="Q184" s="51">
        <v>39</v>
      </c>
      <c r="R184" s="51">
        <v>0</v>
      </c>
      <c r="S184" s="53">
        <f aca="true" t="shared" si="19" ref="S184:S189">SUM(T184:U184)</f>
        <v>608.29</v>
      </c>
      <c r="T184" s="54">
        <v>608.29</v>
      </c>
      <c r="U184" s="54">
        <v>0</v>
      </c>
      <c r="V184" s="53">
        <f aca="true" t="shared" si="20" ref="V184:V189">SUM(W184:X184)</f>
        <v>0</v>
      </c>
      <c r="W184" s="54">
        <v>0</v>
      </c>
      <c r="X184" s="54">
        <v>0</v>
      </c>
      <c r="Y184" s="51">
        <v>2641</v>
      </c>
      <c r="Z184" s="51">
        <v>1935</v>
      </c>
      <c r="AA184" s="55"/>
      <c r="AB184" s="46"/>
      <c r="AC184" s="265"/>
      <c r="AD184" s="265"/>
      <c r="AE184" s="266"/>
      <c r="AF184" s="267"/>
      <c r="AG184" s="267"/>
      <c r="AH184" s="267"/>
      <c r="AI184" s="256"/>
      <c r="AJ184" s="256"/>
      <c r="AK184" s="256"/>
      <c r="AL184" s="256"/>
      <c r="AM184" s="256"/>
      <c r="AN184" s="256"/>
      <c r="AO184" s="257"/>
      <c r="AP184" s="257"/>
      <c r="AQ184" s="257"/>
      <c r="AR184" s="257"/>
      <c r="AS184" s="257"/>
      <c r="AT184" s="257"/>
      <c r="AU184" s="255"/>
      <c r="AV184" s="255"/>
      <c r="AW184" s="258"/>
      <c r="AX184" s="4"/>
    </row>
    <row r="185" spans="2:50" ht="12.75" customHeight="1">
      <c r="B185" s="40">
        <v>4</v>
      </c>
      <c r="C185" s="48">
        <f t="shared" si="15"/>
        <v>177</v>
      </c>
      <c r="D185" s="49">
        <v>1090</v>
      </c>
      <c r="E185" s="192" t="s">
        <v>190</v>
      </c>
      <c r="F185" s="192">
        <v>53</v>
      </c>
      <c r="G185" s="50" t="s">
        <v>34</v>
      </c>
      <c r="H185" s="50" t="s">
        <v>29</v>
      </c>
      <c r="I185" s="50" t="s">
        <v>233</v>
      </c>
      <c r="J185" s="155" t="s">
        <v>131</v>
      </c>
      <c r="K185" s="78">
        <v>1</v>
      </c>
      <c r="L185" s="168">
        <v>0</v>
      </c>
      <c r="M185" s="162">
        <f t="shared" si="17"/>
        <v>64</v>
      </c>
      <c r="N185" s="51">
        <v>60</v>
      </c>
      <c r="O185" s="51">
        <v>4</v>
      </c>
      <c r="P185" s="52">
        <f t="shared" si="18"/>
        <v>204</v>
      </c>
      <c r="Q185" s="51">
        <v>200</v>
      </c>
      <c r="R185" s="51">
        <v>4</v>
      </c>
      <c r="S185" s="53">
        <f t="shared" si="19"/>
        <v>2702.9300000000003</v>
      </c>
      <c r="T185" s="54">
        <v>2639.4</v>
      </c>
      <c r="U185" s="54">
        <v>63.53</v>
      </c>
      <c r="V185" s="53">
        <f t="shared" si="20"/>
        <v>2702.9300000000003</v>
      </c>
      <c r="W185" s="54">
        <v>2639.4</v>
      </c>
      <c r="X185" s="54">
        <v>63.53</v>
      </c>
      <c r="Y185" s="51">
        <v>11294</v>
      </c>
      <c r="Z185" s="51">
        <v>1966</v>
      </c>
      <c r="AA185" s="55"/>
      <c r="AB185" s="46"/>
      <c r="AC185" s="265"/>
      <c r="AD185" s="265"/>
      <c r="AE185" s="266"/>
      <c r="AF185" s="267"/>
      <c r="AG185" s="267"/>
      <c r="AH185" s="267"/>
      <c r="AI185" s="256"/>
      <c r="AJ185" s="256"/>
      <c r="AK185" s="256"/>
      <c r="AL185" s="256"/>
      <c r="AM185" s="256"/>
      <c r="AN185" s="256"/>
      <c r="AO185" s="257"/>
      <c r="AP185" s="257"/>
      <c r="AQ185" s="257"/>
      <c r="AR185" s="257"/>
      <c r="AS185" s="257"/>
      <c r="AT185" s="257"/>
      <c r="AU185" s="255"/>
      <c r="AV185" s="255"/>
      <c r="AW185" s="258"/>
      <c r="AX185" s="4"/>
    </row>
    <row r="186" spans="2:50" ht="12.75" customHeight="1">
      <c r="B186" s="40">
        <v>4</v>
      </c>
      <c r="C186" s="48">
        <f t="shared" si="15"/>
        <v>178</v>
      </c>
      <c r="D186" s="49">
        <v>1091</v>
      </c>
      <c r="E186" s="192" t="s">
        <v>190</v>
      </c>
      <c r="F186" s="192">
        <v>54</v>
      </c>
      <c r="G186" s="50" t="s">
        <v>34</v>
      </c>
      <c r="H186" s="50" t="s">
        <v>29</v>
      </c>
      <c r="I186" s="50" t="s">
        <v>233</v>
      </c>
      <c r="J186" s="155" t="s">
        <v>132</v>
      </c>
      <c r="K186" s="78">
        <v>1</v>
      </c>
      <c r="L186" s="168">
        <v>0</v>
      </c>
      <c r="M186" s="162">
        <f t="shared" si="17"/>
        <v>61</v>
      </c>
      <c r="N186" s="51">
        <v>60</v>
      </c>
      <c r="O186" s="51">
        <v>1</v>
      </c>
      <c r="P186" s="52">
        <f t="shared" si="18"/>
        <v>198</v>
      </c>
      <c r="Q186" s="51">
        <v>195</v>
      </c>
      <c r="R186" s="51">
        <v>3</v>
      </c>
      <c r="S186" s="53">
        <f t="shared" si="19"/>
        <v>2747.05</v>
      </c>
      <c r="T186" s="54">
        <v>2589.8</v>
      </c>
      <c r="U186" s="54">
        <v>157.25</v>
      </c>
      <c r="V186" s="53">
        <f t="shared" si="20"/>
        <v>2747.05</v>
      </c>
      <c r="W186" s="54">
        <v>2589.8</v>
      </c>
      <c r="X186" s="54">
        <v>157.25</v>
      </c>
      <c r="Y186" s="51">
        <v>11294</v>
      </c>
      <c r="Z186" s="51">
        <v>1966</v>
      </c>
      <c r="AA186" s="55"/>
      <c r="AB186" s="46"/>
      <c r="AC186" s="265"/>
      <c r="AD186" s="265"/>
      <c r="AE186" s="266"/>
      <c r="AF186" s="267"/>
      <c r="AG186" s="267"/>
      <c r="AH186" s="267"/>
      <c r="AI186" s="256"/>
      <c r="AJ186" s="256"/>
      <c r="AK186" s="256"/>
      <c r="AL186" s="256"/>
      <c r="AM186" s="256"/>
      <c r="AN186" s="256"/>
      <c r="AO186" s="257"/>
      <c r="AP186" s="257"/>
      <c r="AQ186" s="257"/>
      <c r="AR186" s="257"/>
      <c r="AS186" s="257"/>
      <c r="AT186" s="257"/>
      <c r="AU186" s="255"/>
      <c r="AV186" s="255"/>
      <c r="AW186" s="258"/>
      <c r="AX186" s="4"/>
    </row>
    <row r="187" spans="2:50" ht="12.75" customHeight="1">
      <c r="B187" s="40">
        <v>4</v>
      </c>
      <c r="C187" s="48">
        <f t="shared" si="15"/>
        <v>179</v>
      </c>
      <c r="D187" s="49">
        <v>1089</v>
      </c>
      <c r="E187" s="192" t="s">
        <v>190</v>
      </c>
      <c r="F187" s="192">
        <v>55</v>
      </c>
      <c r="G187" s="50" t="s">
        <v>34</v>
      </c>
      <c r="H187" s="50" t="s">
        <v>29</v>
      </c>
      <c r="I187" s="50" t="s">
        <v>233</v>
      </c>
      <c r="J187" s="155" t="s">
        <v>133</v>
      </c>
      <c r="K187" s="78">
        <v>1</v>
      </c>
      <c r="L187" s="168">
        <v>0</v>
      </c>
      <c r="M187" s="162">
        <f t="shared" si="17"/>
        <v>64</v>
      </c>
      <c r="N187" s="51">
        <v>60</v>
      </c>
      <c r="O187" s="51">
        <v>4</v>
      </c>
      <c r="P187" s="52">
        <f t="shared" si="18"/>
        <v>204</v>
      </c>
      <c r="Q187" s="51">
        <v>200</v>
      </c>
      <c r="R187" s="51">
        <v>4</v>
      </c>
      <c r="S187" s="53">
        <f t="shared" si="19"/>
        <v>2665.39</v>
      </c>
      <c r="T187" s="54">
        <v>2603.79</v>
      </c>
      <c r="U187" s="54">
        <v>61.6</v>
      </c>
      <c r="V187" s="53">
        <f t="shared" si="20"/>
        <v>2649.99</v>
      </c>
      <c r="W187" s="54">
        <v>2603.79</v>
      </c>
      <c r="X187" s="54">
        <v>46.2</v>
      </c>
      <c r="Y187" s="51">
        <v>11294</v>
      </c>
      <c r="Z187" s="51">
        <v>1966</v>
      </c>
      <c r="AA187" s="55"/>
      <c r="AB187" s="46"/>
      <c r="AC187" s="265"/>
      <c r="AD187" s="265"/>
      <c r="AE187" s="266"/>
      <c r="AF187" s="267"/>
      <c r="AG187" s="267"/>
      <c r="AH187" s="267"/>
      <c r="AI187" s="256"/>
      <c r="AJ187" s="256"/>
      <c r="AK187" s="256"/>
      <c r="AL187" s="256"/>
      <c r="AM187" s="256"/>
      <c r="AN187" s="256"/>
      <c r="AO187" s="257"/>
      <c r="AP187" s="257"/>
      <c r="AQ187" s="257"/>
      <c r="AR187" s="257"/>
      <c r="AS187" s="257"/>
      <c r="AT187" s="257"/>
      <c r="AU187" s="255"/>
      <c r="AV187" s="255"/>
      <c r="AW187" s="258"/>
      <c r="AX187" s="4"/>
    </row>
    <row r="188" spans="2:50" ht="12.75" customHeight="1">
      <c r="B188" s="40">
        <v>4</v>
      </c>
      <c r="C188" s="48">
        <f t="shared" si="15"/>
        <v>180</v>
      </c>
      <c r="D188" s="49">
        <v>1087</v>
      </c>
      <c r="E188" s="192" t="s">
        <v>190</v>
      </c>
      <c r="F188" s="192">
        <v>124</v>
      </c>
      <c r="G188" s="50" t="s">
        <v>32</v>
      </c>
      <c r="H188" s="50" t="s">
        <v>29</v>
      </c>
      <c r="I188" s="50" t="s">
        <v>233</v>
      </c>
      <c r="J188" s="155" t="s">
        <v>51</v>
      </c>
      <c r="K188" s="78">
        <v>1</v>
      </c>
      <c r="L188" s="168">
        <v>0</v>
      </c>
      <c r="M188" s="162">
        <f t="shared" si="17"/>
        <v>12</v>
      </c>
      <c r="N188" s="51">
        <v>12</v>
      </c>
      <c r="O188" s="51">
        <v>0</v>
      </c>
      <c r="P188" s="52">
        <f t="shared" si="18"/>
        <v>48</v>
      </c>
      <c r="Q188" s="51">
        <v>48</v>
      </c>
      <c r="R188" s="51">
        <v>0</v>
      </c>
      <c r="S188" s="53">
        <f t="shared" si="19"/>
        <v>716.27</v>
      </c>
      <c r="T188" s="54">
        <v>716.27</v>
      </c>
      <c r="U188" s="54">
        <v>0</v>
      </c>
      <c r="V188" s="53">
        <f t="shared" si="20"/>
        <v>0</v>
      </c>
      <c r="W188" s="54">
        <v>0</v>
      </c>
      <c r="X188" s="54">
        <v>0</v>
      </c>
      <c r="Y188" s="51">
        <v>3290</v>
      </c>
      <c r="Z188" s="51">
        <v>1928</v>
      </c>
      <c r="AA188" s="55"/>
      <c r="AB188" s="46"/>
      <c r="AC188" s="265"/>
      <c r="AD188" s="265"/>
      <c r="AE188" s="266"/>
      <c r="AF188" s="267"/>
      <c r="AG188" s="267"/>
      <c r="AH188" s="267"/>
      <c r="AI188" s="256"/>
      <c r="AJ188" s="256"/>
      <c r="AK188" s="256"/>
      <c r="AL188" s="256"/>
      <c r="AM188" s="256"/>
      <c r="AN188" s="256"/>
      <c r="AO188" s="257"/>
      <c r="AP188" s="257"/>
      <c r="AQ188" s="257"/>
      <c r="AR188" s="257"/>
      <c r="AS188" s="257"/>
      <c r="AT188" s="257"/>
      <c r="AU188" s="255"/>
      <c r="AV188" s="255"/>
      <c r="AW188" s="258"/>
      <c r="AX188" s="4"/>
    </row>
    <row r="189" spans="2:50" ht="12.75" customHeight="1">
      <c r="B189" s="40">
        <v>4</v>
      </c>
      <c r="C189" s="48">
        <f t="shared" si="15"/>
        <v>181</v>
      </c>
      <c r="D189" s="49">
        <v>1088</v>
      </c>
      <c r="E189" s="192" t="s">
        <v>190</v>
      </c>
      <c r="F189" s="192">
        <v>6</v>
      </c>
      <c r="G189" s="50" t="s">
        <v>32</v>
      </c>
      <c r="H189" s="50" t="s">
        <v>29</v>
      </c>
      <c r="I189" s="50" t="s">
        <v>233</v>
      </c>
      <c r="J189" s="155" t="s">
        <v>113</v>
      </c>
      <c r="K189" s="78">
        <v>1</v>
      </c>
      <c r="L189" s="168">
        <v>0</v>
      </c>
      <c r="M189" s="162">
        <f t="shared" si="17"/>
        <v>20</v>
      </c>
      <c r="N189" s="51">
        <v>20</v>
      </c>
      <c r="O189" s="51">
        <v>0</v>
      </c>
      <c r="P189" s="52">
        <f t="shared" si="18"/>
        <v>49</v>
      </c>
      <c r="Q189" s="51">
        <v>49</v>
      </c>
      <c r="R189" s="51">
        <v>0</v>
      </c>
      <c r="S189" s="53">
        <f t="shared" si="19"/>
        <v>708.03</v>
      </c>
      <c r="T189" s="54">
        <v>708.03</v>
      </c>
      <c r="U189" s="54">
        <v>0</v>
      </c>
      <c r="V189" s="53">
        <f t="shared" si="20"/>
        <v>0</v>
      </c>
      <c r="W189" s="54">
        <v>0</v>
      </c>
      <c r="X189" s="54">
        <v>0</v>
      </c>
      <c r="Y189" s="51">
        <v>3290</v>
      </c>
      <c r="Z189" s="51">
        <v>1928</v>
      </c>
      <c r="AA189" s="55"/>
      <c r="AB189" s="46"/>
      <c r="AC189" s="265"/>
      <c r="AD189" s="265"/>
      <c r="AE189" s="266"/>
      <c r="AF189" s="267"/>
      <c r="AG189" s="267"/>
      <c r="AH189" s="267"/>
      <c r="AI189" s="256"/>
      <c r="AJ189" s="256"/>
      <c r="AK189" s="256"/>
      <c r="AL189" s="256"/>
      <c r="AM189" s="256"/>
      <c r="AN189" s="256"/>
      <c r="AO189" s="257"/>
      <c r="AP189" s="257"/>
      <c r="AQ189" s="257"/>
      <c r="AR189" s="257"/>
      <c r="AS189" s="257"/>
      <c r="AT189" s="257"/>
      <c r="AU189" s="255"/>
      <c r="AV189" s="255"/>
      <c r="AW189" s="258"/>
      <c r="AX189" s="4"/>
    </row>
    <row r="190" spans="2:50" ht="12.75" customHeight="1">
      <c r="B190" s="40">
        <v>2</v>
      </c>
      <c r="C190" s="65">
        <f t="shared" si="15"/>
        <v>182</v>
      </c>
      <c r="D190" s="9">
        <v>6012</v>
      </c>
      <c r="E190" s="191" t="s">
        <v>189</v>
      </c>
      <c r="F190" s="191"/>
      <c r="G190" s="10" t="s">
        <v>32</v>
      </c>
      <c r="H190" s="10" t="s">
        <v>29</v>
      </c>
      <c r="I190" s="10" t="s">
        <v>234</v>
      </c>
      <c r="J190" s="154"/>
      <c r="K190" s="77">
        <v>0</v>
      </c>
      <c r="L190" s="167">
        <v>1</v>
      </c>
      <c r="M190" s="161">
        <f aca="true" t="shared" si="21" ref="M190:M197">SUM(N190:O190)</f>
        <v>4</v>
      </c>
      <c r="N190" s="41">
        <v>0</v>
      </c>
      <c r="O190" s="41">
        <v>4</v>
      </c>
      <c r="P190" s="42">
        <f aca="true" t="shared" si="22" ref="P190:P197">SUM(Q190:R190)</f>
        <v>5</v>
      </c>
      <c r="Q190" s="41">
        <v>0</v>
      </c>
      <c r="R190" s="41">
        <v>5</v>
      </c>
      <c r="S190" s="43">
        <f aca="true" t="shared" si="23" ref="S190:S197">SUM(T190:U190)</f>
        <v>69.27</v>
      </c>
      <c r="T190" s="44">
        <v>0</v>
      </c>
      <c r="U190" s="44">
        <v>69.27</v>
      </c>
      <c r="V190" s="43">
        <f aca="true" t="shared" si="24" ref="V190:V197">SUM(W190:X190)</f>
        <v>69.27</v>
      </c>
      <c r="W190" s="44">
        <v>0</v>
      </c>
      <c r="X190" s="44">
        <v>69.27</v>
      </c>
      <c r="Y190" s="41">
        <v>98</v>
      </c>
      <c r="Z190" s="41">
        <v>1978</v>
      </c>
      <c r="AA190" s="45"/>
      <c r="AB190" s="46"/>
      <c r="AC190" s="265"/>
      <c r="AD190" s="265"/>
      <c r="AE190" s="266"/>
      <c r="AF190" s="267"/>
      <c r="AG190" s="267"/>
      <c r="AH190" s="267"/>
      <c r="AI190" s="256"/>
      <c r="AJ190" s="256"/>
      <c r="AK190" s="256"/>
      <c r="AL190" s="256"/>
      <c r="AM190" s="256"/>
      <c r="AN190" s="256"/>
      <c r="AO190" s="257"/>
      <c r="AP190" s="257"/>
      <c r="AQ190" s="257"/>
      <c r="AR190" s="257"/>
      <c r="AS190" s="257"/>
      <c r="AT190" s="257"/>
      <c r="AU190" s="255"/>
      <c r="AV190" s="255"/>
      <c r="AW190" s="258"/>
      <c r="AX190" s="4"/>
    </row>
    <row r="191" spans="2:50" ht="12.75" customHeight="1">
      <c r="B191" s="40">
        <v>2</v>
      </c>
      <c r="C191" s="8">
        <f aca="true" t="shared" si="25" ref="C191:C225">+C190+1</f>
        <v>183</v>
      </c>
      <c r="D191" s="9">
        <v>6019</v>
      </c>
      <c r="E191" s="191" t="s">
        <v>189</v>
      </c>
      <c r="F191" s="191"/>
      <c r="G191" s="10" t="s">
        <v>32</v>
      </c>
      <c r="H191" s="10" t="s">
        <v>29</v>
      </c>
      <c r="I191" s="10" t="s">
        <v>223</v>
      </c>
      <c r="J191" s="154">
        <v>8</v>
      </c>
      <c r="K191" s="77">
        <v>0</v>
      </c>
      <c r="L191" s="167">
        <v>1</v>
      </c>
      <c r="M191" s="161">
        <f t="shared" si="21"/>
        <v>2</v>
      </c>
      <c r="N191" s="41">
        <v>0</v>
      </c>
      <c r="O191" s="41">
        <v>2</v>
      </c>
      <c r="P191" s="42">
        <f t="shared" si="22"/>
        <v>23</v>
      </c>
      <c r="Q191" s="41">
        <v>0</v>
      </c>
      <c r="R191" s="41">
        <v>23</v>
      </c>
      <c r="S191" s="43">
        <f t="shared" si="23"/>
        <v>415.78</v>
      </c>
      <c r="T191" s="44">
        <v>0</v>
      </c>
      <c r="U191" s="44">
        <v>415.78</v>
      </c>
      <c r="V191" s="43">
        <f t="shared" si="24"/>
        <v>370.71</v>
      </c>
      <c r="W191" s="44">
        <v>0</v>
      </c>
      <c r="X191" s="44">
        <v>370.71</v>
      </c>
      <c r="Y191" s="41">
        <v>1781</v>
      </c>
      <c r="Z191" s="151">
        <v>1900</v>
      </c>
      <c r="AA191" s="45"/>
      <c r="AB191" s="46"/>
      <c r="AC191" s="265"/>
      <c r="AD191" s="265"/>
      <c r="AE191" s="266"/>
      <c r="AF191" s="267"/>
      <c r="AG191" s="267"/>
      <c r="AH191" s="267"/>
      <c r="AI191" s="256"/>
      <c r="AJ191" s="256"/>
      <c r="AK191" s="256"/>
      <c r="AL191" s="256"/>
      <c r="AM191" s="256"/>
      <c r="AN191" s="256"/>
      <c r="AO191" s="257"/>
      <c r="AP191" s="257"/>
      <c r="AQ191" s="257"/>
      <c r="AR191" s="257"/>
      <c r="AS191" s="257"/>
      <c r="AT191" s="257"/>
      <c r="AU191" s="255"/>
      <c r="AV191" s="255"/>
      <c r="AW191" s="258"/>
      <c r="AX191" s="4"/>
    </row>
    <row r="192" spans="2:50" ht="12.75" customHeight="1">
      <c r="B192" s="40">
        <v>2</v>
      </c>
      <c r="C192" s="8">
        <f t="shared" si="25"/>
        <v>184</v>
      </c>
      <c r="D192" s="9">
        <v>3126</v>
      </c>
      <c r="E192" s="191" t="s">
        <v>189</v>
      </c>
      <c r="F192" s="191"/>
      <c r="G192" s="10" t="s">
        <v>28</v>
      </c>
      <c r="H192" s="10" t="s">
        <v>29</v>
      </c>
      <c r="I192" s="10" t="s">
        <v>225</v>
      </c>
      <c r="J192" s="154">
        <v>1</v>
      </c>
      <c r="K192" s="77">
        <v>1</v>
      </c>
      <c r="L192" s="167">
        <v>0</v>
      </c>
      <c r="M192" s="161">
        <f t="shared" si="21"/>
        <v>1</v>
      </c>
      <c r="N192" s="41">
        <v>1</v>
      </c>
      <c r="O192" s="41">
        <v>0</v>
      </c>
      <c r="P192" s="42">
        <f t="shared" si="22"/>
        <v>4</v>
      </c>
      <c r="Q192" s="41">
        <v>4</v>
      </c>
      <c r="R192" s="41">
        <v>0</v>
      </c>
      <c r="S192" s="43">
        <f t="shared" si="23"/>
        <v>102.9</v>
      </c>
      <c r="T192" s="44">
        <v>102.9</v>
      </c>
      <c r="U192" s="44">
        <v>0</v>
      </c>
      <c r="V192" s="43">
        <f t="shared" si="24"/>
        <v>0</v>
      </c>
      <c r="W192" s="44">
        <v>0</v>
      </c>
      <c r="X192" s="44">
        <v>0</v>
      </c>
      <c r="Y192" s="41">
        <v>2563</v>
      </c>
      <c r="Z192" s="41">
        <v>1890</v>
      </c>
      <c r="AA192" s="45"/>
      <c r="AB192" s="46"/>
      <c r="AC192" s="265"/>
      <c r="AD192" s="265"/>
      <c r="AE192" s="266"/>
      <c r="AF192" s="267"/>
      <c r="AG192" s="267"/>
      <c r="AH192" s="267"/>
      <c r="AI192" s="256"/>
      <c r="AJ192" s="256"/>
      <c r="AK192" s="256"/>
      <c r="AL192" s="256"/>
      <c r="AM192" s="256"/>
      <c r="AN192" s="256"/>
      <c r="AO192" s="257"/>
      <c r="AP192" s="257"/>
      <c r="AQ192" s="257"/>
      <c r="AR192" s="257"/>
      <c r="AS192" s="257"/>
      <c r="AT192" s="257"/>
      <c r="AU192" s="255"/>
      <c r="AV192" s="255"/>
      <c r="AW192" s="258"/>
      <c r="AX192" s="4"/>
    </row>
    <row r="193" spans="2:50" ht="12.75" customHeight="1">
      <c r="B193" s="40">
        <v>2</v>
      </c>
      <c r="C193" s="8">
        <f t="shared" si="25"/>
        <v>185</v>
      </c>
      <c r="D193" s="9">
        <v>3106</v>
      </c>
      <c r="E193" s="191" t="s">
        <v>189</v>
      </c>
      <c r="F193" s="191"/>
      <c r="G193" s="10" t="s">
        <v>28</v>
      </c>
      <c r="H193" s="10" t="s">
        <v>29</v>
      </c>
      <c r="I193" s="10" t="s">
        <v>69</v>
      </c>
      <c r="J193" s="154">
        <v>3</v>
      </c>
      <c r="K193" s="77">
        <v>1</v>
      </c>
      <c r="L193" s="167">
        <v>0</v>
      </c>
      <c r="M193" s="161">
        <f t="shared" si="21"/>
        <v>2</v>
      </c>
      <c r="N193" s="41">
        <v>2</v>
      </c>
      <c r="O193" s="41">
        <v>0</v>
      </c>
      <c r="P193" s="42">
        <f t="shared" si="22"/>
        <v>10</v>
      </c>
      <c r="Q193" s="41">
        <v>10</v>
      </c>
      <c r="R193" s="41">
        <v>0</v>
      </c>
      <c r="S193" s="43">
        <f t="shared" si="23"/>
        <v>156.62</v>
      </c>
      <c r="T193" s="44">
        <v>156.62</v>
      </c>
      <c r="U193" s="44">
        <v>0</v>
      </c>
      <c r="V193" s="43">
        <f t="shared" si="24"/>
        <v>0</v>
      </c>
      <c r="W193" s="44">
        <v>0</v>
      </c>
      <c r="X193" s="44">
        <v>0</v>
      </c>
      <c r="Y193" s="41">
        <v>482</v>
      </c>
      <c r="Z193" s="41">
        <v>1930</v>
      </c>
      <c r="AA193" s="45"/>
      <c r="AB193" s="46"/>
      <c r="AC193" s="265"/>
      <c r="AD193" s="265"/>
      <c r="AE193" s="266"/>
      <c r="AF193" s="267"/>
      <c r="AG193" s="267"/>
      <c r="AH193" s="267"/>
      <c r="AI193" s="256"/>
      <c r="AJ193" s="256"/>
      <c r="AK193" s="256"/>
      <c r="AL193" s="256"/>
      <c r="AM193" s="256"/>
      <c r="AN193" s="256"/>
      <c r="AO193" s="257"/>
      <c r="AP193" s="257"/>
      <c r="AQ193" s="257"/>
      <c r="AR193" s="257"/>
      <c r="AS193" s="257"/>
      <c r="AT193" s="257"/>
      <c r="AU193" s="255"/>
      <c r="AV193" s="255"/>
      <c r="AW193" s="258"/>
      <c r="AX193" s="4"/>
    </row>
    <row r="194" spans="2:50" ht="12.75" customHeight="1">
      <c r="B194" s="40">
        <v>2</v>
      </c>
      <c r="C194" s="48">
        <f t="shared" si="25"/>
        <v>186</v>
      </c>
      <c r="D194" s="49">
        <v>3103</v>
      </c>
      <c r="E194" s="192" t="s">
        <v>190</v>
      </c>
      <c r="F194" s="192">
        <v>223</v>
      </c>
      <c r="G194" s="50" t="s">
        <v>28</v>
      </c>
      <c r="H194" s="50" t="s">
        <v>29</v>
      </c>
      <c r="I194" s="50" t="s">
        <v>69</v>
      </c>
      <c r="J194" s="155">
        <v>5</v>
      </c>
      <c r="K194" s="78">
        <v>1</v>
      </c>
      <c r="L194" s="168">
        <v>0</v>
      </c>
      <c r="M194" s="162">
        <f t="shared" si="21"/>
        <v>4</v>
      </c>
      <c r="N194" s="51">
        <v>4</v>
      </c>
      <c r="O194" s="51">
        <v>0</v>
      </c>
      <c r="P194" s="52">
        <f t="shared" si="22"/>
        <v>15</v>
      </c>
      <c r="Q194" s="51">
        <v>15</v>
      </c>
      <c r="R194" s="51">
        <v>0</v>
      </c>
      <c r="S194" s="53">
        <f t="shared" si="23"/>
        <v>220.22</v>
      </c>
      <c r="T194" s="54">
        <v>220.22</v>
      </c>
      <c r="U194" s="54">
        <v>0</v>
      </c>
      <c r="V194" s="53">
        <f t="shared" si="24"/>
        <v>0</v>
      </c>
      <c r="W194" s="54">
        <v>0</v>
      </c>
      <c r="X194" s="54">
        <v>0</v>
      </c>
      <c r="Y194" s="51">
        <v>893</v>
      </c>
      <c r="Z194" s="51">
        <v>1930</v>
      </c>
      <c r="AA194" s="55"/>
      <c r="AB194" s="46"/>
      <c r="AC194" s="265"/>
      <c r="AD194" s="265"/>
      <c r="AE194" s="266"/>
      <c r="AF194" s="267"/>
      <c r="AG194" s="267"/>
      <c r="AH194" s="267"/>
      <c r="AI194" s="256"/>
      <c r="AJ194" s="256"/>
      <c r="AK194" s="256"/>
      <c r="AL194" s="256"/>
      <c r="AM194" s="256"/>
      <c r="AN194" s="256"/>
      <c r="AO194" s="257"/>
      <c r="AP194" s="257"/>
      <c r="AQ194" s="257"/>
      <c r="AR194" s="257"/>
      <c r="AS194" s="257"/>
      <c r="AT194" s="257"/>
      <c r="AU194" s="255"/>
      <c r="AV194" s="255"/>
      <c r="AW194" s="258"/>
      <c r="AX194" s="4"/>
    </row>
    <row r="195" spans="2:50" ht="12.75" customHeight="1">
      <c r="B195" s="40">
        <v>2</v>
      </c>
      <c r="C195" s="8">
        <f t="shared" si="25"/>
        <v>187</v>
      </c>
      <c r="D195" s="9">
        <v>3104</v>
      </c>
      <c r="E195" s="191" t="s">
        <v>189</v>
      </c>
      <c r="F195" s="191"/>
      <c r="G195" s="10" t="s">
        <v>28</v>
      </c>
      <c r="H195" s="10" t="s">
        <v>29</v>
      </c>
      <c r="I195" s="10" t="s">
        <v>69</v>
      </c>
      <c r="J195" s="154">
        <v>7</v>
      </c>
      <c r="K195" s="77">
        <v>1</v>
      </c>
      <c r="L195" s="167">
        <v>0</v>
      </c>
      <c r="M195" s="161">
        <f t="shared" si="21"/>
        <v>4</v>
      </c>
      <c r="N195" s="41">
        <v>4</v>
      </c>
      <c r="O195" s="41">
        <v>0</v>
      </c>
      <c r="P195" s="42">
        <f t="shared" si="22"/>
        <v>10</v>
      </c>
      <c r="Q195" s="41">
        <v>10</v>
      </c>
      <c r="R195" s="41">
        <v>0</v>
      </c>
      <c r="S195" s="43">
        <f t="shared" si="23"/>
        <v>167.07</v>
      </c>
      <c r="T195" s="44">
        <v>167.07</v>
      </c>
      <c r="U195" s="44">
        <v>0</v>
      </c>
      <c r="V195" s="43">
        <f t="shared" si="24"/>
        <v>0</v>
      </c>
      <c r="W195" s="44">
        <v>0</v>
      </c>
      <c r="X195" s="44">
        <v>0</v>
      </c>
      <c r="Y195" s="41">
        <v>854</v>
      </c>
      <c r="Z195" s="41">
        <v>1930</v>
      </c>
      <c r="AA195" s="45"/>
      <c r="AB195" s="46"/>
      <c r="AC195" s="265"/>
      <c r="AD195" s="265"/>
      <c r="AE195" s="266"/>
      <c r="AF195" s="267"/>
      <c r="AG195" s="267"/>
      <c r="AH195" s="267"/>
      <c r="AI195" s="256"/>
      <c r="AJ195" s="256"/>
      <c r="AK195" s="256"/>
      <c r="AL195" s="256"/>
      <c r="AM195" s="256"/>
      <c r="AN195" s="256"/>
      <c r="AO195" s="257"/>
      <c r="AP195" s="257"/>
      <c r="AQ195" s="257"/>
      <c r="AR195" s="257"/>
      <c r="AS195" s="257"/>
      <c r="AT195" s="257"/>
      <c r="AU195" s="255"/>
      <c r="AV195" s="255"/>
      <c r="AW195" s="258"/>
      <c r="AX195" s="4"/>
    </row>
    <row r="196" spans="2:50" ht="12.75" customHeight="1">
      <c r="B196" s="40">
        <v>1</v>
      </c>
      <c r="C196" s="8">
        <f t="shared" si="25"/>
        <v>188</v>
      </c>
      <c r="D196" s="9">
        <v>3217</v>
      </c>
      <c r="E196" s="191" t="s">
        <v>189</v>
      </c>
      <c r="F196" s="191"/>
      <c r="G196" s="10" t="s">
        <v>28</v>
      </c>
      <c r="H196" s="10" t="s">
        <v>29</v>
      </c>
      <c r="I196" s="10" t="s">
        <v>213</v>
      </c>
      <c r="J196" s="154">
        <v>11</v>
      </c>
      <c r="K196" s="77">
        <v>1</v>
      </c>
      <c r="L196" s="167">
        <v>0</v>
      </c>
      <c r="M196" s="161">
        <f>SUM(N196:O196)</f>
        <v>7</v>
      </c>
      <c r="N196" s="41">
        <v>7</v>
      </c>
      <c r="O196" s="41">
        <v>0</v>
      </c>
      <c r="P196" s="42">
        <f t="shared" si="22"/>
        <v>19</v>
      </c>
      <c r="Q196" s="41">
        <v>19</v>
      </c>
      <c r="R196" s="41">
        <v>0</v>
      </c>
      <c r="S196" s="43">
        <f t="shared" si="23"/>
        <v>361.85</v>
      </c>
      <c r="T196" s="44">
        <v>361.85</v>
      </c>
      <c r="U196" s="44">
        <v>0</v>
      </c>
      <c r="V196" s="43">
        <f t="shared" si="24"/>
        <v>0</v>
      </c>
      <c r="W196" s="44">
        <v>0</v>
      </c>
      <c r="X196" s="44">
        <v>0</v>
      </c>
      <c r="Y196" s="41">
        <v>3245</v>
      </c>
      <c r="Z196" s="41">
        <v>1904</v>
      </c>
      <c r="AA196" s="45"/>
      <c r="AB196" s="46"/>
      <c r="AC196" s="265"/>
      <c r="AD196" s="265"/>
      <c r="AE196" s="266"/>
      <c r="AF196" s="267"/>
      <c r="AG196" s="267"/>
      <c r="AH196" s="267"/>
      <c r="AI196" s="256"/>
      <c r="AJ196" s="256"/>
      <c r="AK196" s="256"/>
      <c r="AL196" s="256"/>
      <c r="AM196" s="256"/>
      <c r="AN196" s="256"/>
      <c r="AO196" s="257"/>
      <c r="AP196" s="257"/>
      <c r="AQ196" s="257"/>
      <c r="AR196" s="257"/>
      <c r="AS196" s="257"/>
      <c r="AT196" s="257"/>
      <c r="AU196" s="255"/>
      <c r="AV196" s="255"/>
      <c r="AW196" s="258"/>
      <c r="AX196" s="4"/>
    </row>
    <row r="197" spans="2:50" ht="12.75" customHeight="1">
      <c r="B197" s="40">
        <v>4</v>
      </c>
      <c r="C197" s="48">
        <f t="shared" si="25"/>
        <v>189</v>
      </c>
      <c r="D197" s="49">
        <v>1095</v>
      </c>
      <c r="E197" s="192" t="s">
        <v>190</v>
      </c>
      <c r="F197" s="192">
        <v>46</v>
      </c>
      <c r="G197" s="50" t="s">
        <v>28</v>
      </c>
      <c r="H197" s="50" t="s">
        <v>29</v>
      </c>
      <c r="I197" s="50" t="s">
        <v>134</v>
      </c>
      <c r="J197" s="155" t="s">
        <v>135</v>
      </c>
      <c r="K197" s="78">
        <v>1</v>
      </c>
      <c r="L197" s="168">
        <v>0</v>
      </c>
      <c r="M197" s="162">
        <f t="shared" si="21"/>
        <v>24</v>
      </c>
      <c r="N197" s="51">
        <v>24</v>
      </c>
      <c r="O197" s="51">
        <v>0</v>
      </c>
      <c r="P197" s="52">
        <f t="shared" si="22"/>
        <v>98</v>
      </c>
      <c r="Q197" s="51">
        <v>98</v>
      </c>
      <c r="R197" s="51">
        <v>0</v>
      </c>
      <c r="S197" s="53">
        <f t="shared" si="23"/>
        <v>1658.38</v>
      </c>
      <c r="T197" s="54">
        <v>1658.38</v>
      </c>
      <c r="U197" s="54">
        <v>0</v>
      </c>
      <c r="V197" s="53">
        <f t="shared" si="24"/>
        <v>0</v>
      </c>
      <c r="W197" s="54">
        <v>0</v>
      </c>
      <c r="X197" s="54">
        <v>0</v>
      </c>
      <c r="Y197" s="51">
        <v>6970</v>
      </c>
      <c r="Z197" s="51">
        <v>1935</v>
      </c>
      <c r="AA197" s="55"/>
      <c r="AB197" s="46"/>
      <c r="AC197" s="265"/>
      <c r="AD197" s="265"/>
      <c r="AE197" s="266"/>
      <c r="AF197" s="267"/>
      <c r="AG197" s="267"/>
      <c r="AH197" s="267"/>
      <c r="AI197" s="256"/>
      <c r="AJ197" s="256"/>
      <c r="AK197" s="256"/>
      <c r="AL197" s="256"/>
      <c r="AM197" s="256"/>
      <c r="AN197" s="256"/>
      <c r="AO197" s="257"/>
      <c r="AP197" s="257"/>
      <c r="AQ197" s="257"/>
      <c r="AR197" s="257"/>
      <c r="AS197" s="257"/>
      <c r="AT197" s="257"/>
      <c r="AU197" s="255"/>
      <c r="AV197" s="255"/>
      <c r="AW197" s="258"/>
      <c r="AX197" s="4"/>
    </row>
    <row r="198" spans="2:50" ht="12.75" customHeight="1">
      <c r="B198" s="40">
        <v>4</v>
      </c>
      <c r="C198" s="48">
        <f t="shared" si="25"/>
        <v>190</v>
      </c>
      <c r="D198" s="49">
        <v>1098</v>
      </c>
      <c r="E198" s="192" t="s">
        <v>190</v>
      </c>
      <c r="F198" s="192">
        <v>10</v>
      </c>
      <c r="G198" s="50" t="s">
        <v>28</v>
      </c>
      <c r="H198" s="50" t="s">
        <v>29</v>
      </c>
      <c r="I198" s="50" t="s">
        <v>134</v>
      </c>
      <c r="J198" s="155" t="s">
        <v>136</v>
      </c>
      <c r="K198" s="78">
        <v>1</v>
      </c>
      <c r="L198" s="168">
        <v>0</v>
      </c>
      <c r="M198" s="162">
        <f aca="true" t="shared" si="26" ref="M198:M208">SUM(N198:O198)</f>
        <v>25</v>
      </c>
      <c r="N198" s="51">
        <v>25</v>
      </c>
      <c r="O198" s="51">
        <v>0</v>
      </c>
      <c r="P198" s="52">
        <f aca="true" t="shared" si="27" ref="P198:P208">SUM(Q198:R198)</f>
        <v>87</v>
      </c>
      <c r="Q198" s="51">
        <v>87</v>
      </c>
      <c r="R198" s="51">
        <v>0</v>
      </c>
      <c r="S198" s="53">
        <f aca="true" t="shared" si="28" ref="S198:S208">SUM(T198:U198)</f>
        <v>1467.17</v>
      </c>
      <c r="T198" s="54">
        <v>1467.17</v>
      </c>
      <c r="U198" s="54">
        <v>0</v>
      </c>
      <c r="V198" s="53">
        <f aca="true" t="shared" si="29" ref="V198:V208">SUM(W198:X198)</f>
        <v>0</v>
      </c>
      <c r="W198" s="54">
        <v>0</v>
      </c>
      <c r="X198" s="54">
        <v>0</v>
      </c>
      <c r="Y198" s="51">
        <v>6970</v>
      </c>
      <c r="Z198" s="51">
        <v>1935</v>
      </c>
      <c r="AA198" s="55"/>
      <c r="AB198" s="46"/>
      <c r="AC198" s="265"/>
      <c r="AD198" s="265"/>
      <c r="AE198" s="266"/>
      <c r="AF198" s="267"/>
      <c r="AG198" s="267"/>
      <c r="AH198" s="267"/>
      <c r="AI198" s="256"/>
      <c r="AJ198" s="256"/>
      <c r="AK198" s="256"/>
      <c r="AL198" s="256"/>
      <c r="AM198" s="256"/>
      <c r="AN198" s="256"/>
      <c r="AO198" s="257"/>
      <c r="AP198" s="257"/>
      <c r="AQ198" s="257"/>
      <c r="AR198" s="257"/>
      <c r="AS198" s="257"/>
      <c r="AT198" s="257"/>
      <c r="AU198" s="255"/>
      <c r="AV198" s="255"/>
      <c r="AW198" s="258"/>
      <c r="AX198" s="4"/>
    </row>
    <row r="199" spans="2:50" ht="12.75" customHeight="1">
      <c r="B199" s="40">
        <v>4</v>
      </c>
      <c r="C199" s="48">
        <f t="shared" si="25"/>
        <v>191</v>
      </c>
      <c r="D199" s="49">
        <v>1111</v>
      </c>
      <c r="E199" s="192" t="s">
        <v>190</v>
      </c>
      <c r="F199" s="192">
        <v>131</v>
      </c>
      <c r="G199" s="50" t="s">
        <v>34</v>
      </c>
      <c r="H199" s="50" t="s">
        <v>29</v>
      </c>
      <c r="I199" s="50" t="s">
        <v>134</v>
      </c>
      <c r="J199" s="155">
        <v>18</v>
      </c>
      <c r="K199" s="78">
        <v>1</v>
      </c>
      <c r="L199" s="168">
        <v>0</v>
      </c>
      <c r="M199" s="162">
        <f t="shared" si="26"/>
        <v>16</v>
      </c>
      <c r="N199" s="51">
        <v>16</v>
      </c>
      <c r="O199" s="51">
        <v>0</v>
      </c>
      <c r="P199" s="52">
        <f t="shared" si="27"/>
        <v>52</v>
      </c>
      <c r="Q199" s="51">
        <v>52</v>
      </c>
      <c r="R199" s="51">
        <v>0</v>
      </c>
      <c r="S199" s="53">
        <f t="shared" si="28"/>
        <v>909.92</v>
      </c>
      <c r="T199" s="54">
        <v>909.92</v>
      </c>
      <c r="U199" s="54">
        <v>0</v>
      </c>
      <c r="V199" s="53">
        <f t="shared" si="29"/>
        <v>909.92</v>
      </c>
      <c r="W199" s="54">
        <v>909.92</v>
      </c>
      <c r="X199" s="54">
        <v>0</v>
      </c>
      <c r="Y199" s="51">
        <v>4831</v>
      </c>
      <c r="Z199" s="51">
        <v>1992</v>
      </c>
      <c r="AA199" s="55"/>
      <c r="AB199" s="46"/>
      <c r="AC199" s="265"/>
      <c r="AD199" s="265"/>
      <c r="AE199" s="266"/>
      <c r="AF199" s="267"/>
      <c r="AG199" s="267"/>
      <c r="AH199" s="267"/>
      <c r="AI199" s="256"/>
      <c r="AJ199" s="256"/>
      <c r="AK199" s="256"/>
      <c r="AL199" s="256"/>
      <c r="AM199" s="256"/>
      <c r="AN199" s="256"/>
      <c r="AO199" s="257"/>
      <c r="AP199" s="257"/>
      <c r="AQ199" s="257"/>
      <c r="AR199" s="257"/>
      <c r="AS199" s="257"/>
      <c r="AT199" s="257"/>
      <c r="AU199" s="255"/>
      <c r="AV199" s="255"/>
      <c r="AW199" s="258"/>
      <c r="AX199" s="4"/>
    </row>
    <row r="200" spans="2:50" ht="12.75" customHeight="1">
      <c r="B200" s="40">
        <v>4</v>
      </c>
      <c r="C200" s="48">
        <f t="shared" si="25"/>
        <v>192</v>
      </c>
      <c r="D200" s="49">
        <v>1097</v>
      </c>
      <c r="E200" s="192" t="s">
        <v>190</v>
      </c>
      <c r="F200" s="192">
        <v>23</v>
      </c>
      <c r="G200" s="50" t="s">
        <v>28</v>
      </c>
      <c r="H200" s="50" t="s">
        <v>29</v>
      </c>
      <c r="I200" s="50" t="s">
        <v>134</v>
      </c>
      <c r="J200" s="155" t="s">
        <v>137</v>
      </c>
      <c r="K200" s="78">
        <v>1</v>
      </c>
      <c r="L200" s="168">
        <v>0</v>
      </c>
      <c r="M200" s="162">
        <f t="shared" si="26"/>
        <v>10</v>
      </c>
      <c r="N200" s="51">
        <v>10</v>
      </c>
      <c r="O200" s="51">
        <v>0</v>
      </c>
      <c r="P200" s="52">
        <f t="shared" si="27"/>
        <v>40</v>
      </c>
      <c r="Q200" s="51">
        <v>40</v>
      </c>
      <c r="R200" s="51">
        <v>0</v>
      </c>
      <c r="S200" s="53">
        <f t="shared" si="28"/>
        <v>652.28</v>
      </c>
      <c r="T200" s="54">
        <v>652.28</v>
      </c>
      <c r="U200" s="54">
        <v>0</v>
      </c>
      <c r="V200" s="53">
        <f t="shared" si="29"/>
        <v>0</v>
      </c>
      <c r="W200" s="54">
        <v>0</v>
      </c>
      <c r="X200" s="54">
        <v>0</v>
      </c>
      <c r="Y200" s="51">
        <v>2653</v>
      </c>
      <c r="Z200" s="51">
        <v>1935</v>
      </c>
      <c r="AA200" s="55"/>
      <c r="AB200" s="46"/>
      <c r="AC200" s="265"/>
      <c r="AD200" s="265"/>
      <c r="AE200" s="266"/>
      <c r="AF200" s="267"/>
      <c r="AG200" s="267"/>
      <c r="AH200" s="267"/>
      <c r="AI200" s="256"/>
      <c r="AJ200" s="256"/>
      <c r="AK200" s="256"/>
      <c r="AL200" s="256"/>
      <c r="AM200" s="256"/>
      <c r="AN200" s="256"/>
      <c r="AO200" s="257"/>
      <c r="AP200" s="257"/>
      <c r="AQ200" s="257"/>
      <c r="AR200" s="257"/>
      <c r="AS200" s="257"/>
      <c r="AT200" s="257"/>
      <c r="AU200" s="255"/>
      <c r="AV200" s="255"/>
      <c r="AW200" s="258"/>
      <c r="AX200" s="4"/>
    </row>
    <row r="201" spans="2:50" ht="12.75" customHeight="1">
      <c r="B201" s="40">
        <v>4</v>
      </c>
      <c r="C201" s="48">
        <f t="shared" si="25"/>
        <v>193</v>
      </c>
      <c r="D201" s="49">
        <v>1096</v>
      </c>
      <c r="E201" s="192" t="s">
        <v>190</v>
      </c>
      <c r="F201" s="192">
        <v>47</v>
      </c>
      <c r="G201" s="50" t="s">
        <v>28</v>
      </c>
      <c r="H201" s="50" t="s">
        <v>29</v>
      </c>
      <c r="I201" s="50" t="s">
        <v>226</v>
      </c>
      <c r="J201" s="159" t="s">
        <v>138</v>
      </c>
      <c r="K201" s="78">
        <v>1</v>
      </c>
      <c r="L201" s="168">
        <v>0</v>
      </c>
      <c r="M201" s="162">
        <f t="shared" si="26"/>
        <v>29</v>
      </c>
      <c r="N201" s="51">
        <v>29</v>
      </c>
      <c r="O201" s="51">
        <v>0</v>
      </c>
      <c r="P201" s="52">
        <f t="shared" si="27"/>
        <v>112</v>
      </c>
      <c r="Q201" s="51">
        <v>112</v>
      </c>
      <c r="R201" s="51">
        <v>0</v>
      </c>
      <c r="S201" s="53">
        <f t="shared" si="28"/>
        <v>1783.21</v>
      </c>
      <c r="T201" s="54">
        <v>1783.21</v>
      </c>
      <c r="U201" s="54">
        <v>0</v>
      </c>
      <c r="V201" s="53">
        <f t="shared" si="29"/>
        <v>0</v>
      </c>
      <c r="W201" s="54">
        <v>0</v>
      </c>
      <c r="X201" s="54">
        <v>0</v>
      </c>
      <c r="Y201" s="51">
        <v>7595</v>
      </c>
      <c r="Z201" s="51">
        <v>1935</v>
      </c>
      <c r="AA201" s="55"/>
      <c r="AB201" s="46"/>
      <c r="AC201" s="265"/>
      <c r="AD201" s="265"/>
      <c r="AE201" s="266"/>
      <c r="AF201" s="266"/>
      <c r="AG201" s="267"/>
      <c r="AH201" s="266"/>
      <c r="AI201" s="256"/>
      <c r="AJ201" s="256"/>
      <c r="AK201" s="256"/>
      <c r="AL201" s="256"/>
      <c r="AM201" s="256"/>
      <c r="AN201" s="256"/>
      <c r="AO201" s="257"/>
      <c r="AP201" s="257"/>
      <c r="AQ201" s="257"/>
      <c r="AR201" s="257"/>
      <c r="AS201" s="257"/>
      <c r="AT201" s="257"/>
      <c r="AU201" s="255"/>
      <c r="AV201" s="255"/>
      <c r="AW201" s="258"/>
      <c r="AX201" s="4"/>
    </row>
    <row r="202" spans="2:50" ht="12.75" customHeight="1">
      <c r="B202" s="40">
        <v>2</v>
      </c>
      <c r="C202" s="48">
        <f t="shared" si="25"/>
        <v>194</v>
      </c>
      <c r="D202" s="49">
        <v>1060</v>
      </c>
      <c r="E202" s="192" t="s">
        <v>190</v>
      </c>
      <c r="F202" s="192">
        <v>86</v>
      </c>
      <c r="G202" s="50" t="s">
        <v>28</v>
      </c>
      <c r="H202" s="50" t="s">
        <v>29</v>
      </c>
      <c r="I202" s="50" t="s">
        <v>70</v>
      </c>
      <c r="J202" s="158" t="s">
        <v>153</v>
      </c>
      <c r="K202" s="78">
        <v>1</v>
      </c>
      <c r="L202" s="168">
        <v>0</v>
      </c>
      <c r="M202" s="162">
        <f t="shared" si="26"/>
        <v>15</v>
      </c>
      <c r="N202" s="51">
        <v>15</v>
      </c>
      <c r="O202" s="51">
        <v>0</v>
      </c>
      <c r="P202" s="52">
        <f t="shared" si="27"/>
        <v>63</v>
      </c>
      <c r="Q202" s="51">
        <v>63</v>
      </c>
      <c r="R202" s="51">
        <v>0</v>
      </c>
      <c r="S202" s="53">
        <f t="shared" si="28"/>
        <v>1098.8</v>
      </c>
      <c r="T202" s="54">
        <v>1098.8</v>
      </c>
      <c r="U202" s="54">
        <v>0</v>
      </c>
      <c r="V202" s="53">
        <f t="shared" si="29"/>
        <v>0</v>
      </c>
      <c r="W202" s="54">
        <v>0</v>
      </c>
      <c r="X202" s="54">
        <v>0</v>
      </c>
      <c r="Y202" s="51">
        <v>4602</v>
      </c>
      <c r="Z202" s="51">
        <v>1900</v>
      </c>
      <c r="AA202" s="55"/>
      <c r="AB202" s="46"/>
      <c r="AC202" s="265"/>
      <c r="AD202" s="265"/>
      <c r="AE202" s="266"/>
      <c r="AF202" s="268"/>
      <c r="AG202" s="267"/>
      <c r="AH202" s="268"/>
      <c r="AI202" s="256"/>
      <c r="AJ202" s="256"/>
      <c r="AK202" s="256"/>
      <c r="AL202" s="256"/>
      <c r="AM202" s="256"/>
      <c r="AN202" s="256"/>
      <c r="AO202" s="257"/>
      <c r="AP202" s="257"/>
      <c r="AQ202" s="257"/>
      <c r="AR202" s="257"/>
      <c r="AS202" s="257"/>
      <c r="AT202" s="257"/>
      <c r="AU202" s="255"/>
      <c r="AV202" s="255"/>
      <c r="AW202" s="258"/>
      <c r="AX202" s="4"/>
    </row>
    <row r="203" spans="2:50" ht="12.75" customHeight="1">
      <c r="B203" s="40">
        <v>2</v>
      </c>
      <c r="C203" s="48">
        <f t="shared" si="25"/>
        <v>195</v>
      </c>
      <c r="D203" s="49">
        <v>1109</v>
      </c>
      <c r="E203" s="192" t="s">
        <v>190</v>
      </c>
      <c r="F203" s="192">
        <v>13</v>
      </c>
      <c r="G203" s="50" t="s">
        <v>34</v>
      </c>
      <c r="H203" s="50" t="s">
        <v>29</v>
      </c>
      <c r="I203" s="50" t="s">
        <v>70</v>
      </c>
      <c r="J203" s="158" t="s">
        <v>154</v>
      </c>
      <c r="K203" s="78">
        <v>1</v>
      </c>
      <c r="L203" s="168">
        <v>0</v>
      </c>
      <c r="M203" s="162">
        <f t="shared" si="26"/>
        <v>18</v>
      </c>
      <c r="N203" s="51">
        <v>18</v>
      </c>
      <c r="O203" s="51">
        <v>0</v>
      </c>
      <c r="P203" s="52">
        <f t="shared" si="27"/>
        <v>60</v>
      </c>
      <c r="Q203" s="51">
        <v>60</v>
      </c>
      <c r="R203" s="51">
        <v>0</v>
      </c>
      <c r="S203" s="53">
        <f t="shared" si="28"/>
        <v>896.81</v>
      </c>
      <c r="T203" s="54">
        <v>896.81</v>
      </c>
      <c r="U203" s="54">
        <v>0</v>
      </c>
      <c r="V203" s="53">
        <f t="shared" si="29"/>
        <v>0</v>
      </c>
      <c r="W203" s="54">
        <v>0</v>
      </c>
      <c r="X203" s="54">
        <v>0</v>
      </c>
      <c r="Y203" s="51">
        <v>5073</v>
      </c>
      <c r="Z203" s="51">
        <v>1961</v>
      </c>
      <c r="AA203" s="55"/>
      <c r="AB203" s="46"/>
      <c r="AC203" s="265"/>
      <c r="AD203" s="265"/>
      <c r="AE203" s="266"/>
      <c r="AF203" s="268"/>
      <c r="AG203" s="267"/>
      <c r="AH203" s="268"/>
      <c r="AI203" s="256"/>
      <c r="AJ203" s="256"/>
      <c r="AK203" s="256"/>
      <c r="AL203" s="256"/>
      <c r="AM203" s="256"/>
      <c r="AN203" s="256"/>
      <c r="AO203" s="257"/>
      <c r="AP203" s="257"/>
      <c r="AQ203" s="257"/>
      <c r="AR203" s="257"/>
      <c r="AS203" s="257"/>
      <c r="AT203" s="257"/>
      <c r="AU203" s="255"/>
      <c r="AV203" s="255"/>
      <c r="AW203" s="258"/>
      <c r="AX203" s="4"/>
    </row>
    <row r="204" spans="2:50" ht="12.75" customHeight="1">
      <c r="B204" s="40">
        <v>2</v>
      </c>
      <c r="C204" s="48">
        <f t="shared" si="25"/>
        <v>196</v>
      </c>
      <c r="D204" s="49">
        <v>1066</v>
      </c>
      <c r="E204" s="192" t="s">
        <v>190</v>
      </c>
      <c r="F204" s="192">
        <v>148</v>
      </c>
      <c r="G204" s="50" t="s">
        <v>34</v>
      </c>
      <c r="H204" s="50" t="s">
        <v>29</v>
      </c>
      <c r="I204" s="50" t="s">
        <v>70</v>
      </c>
      <c r="J204" s="155">
        <v>6</v>
      </c>
      <c r="K204" s="78">
        <v>1</v>
      </c>
      <c r="L204" s="168">
        <v>0</v>
      </c>
      <c r="M204" s="162">
        <f t="shared" si="26"/>
        <v>18</v>
      </c>
      <c r="N204" s="51">
        <v>18</v>
      </c>
      <c r="O204" s="51">
        <v>0</v>
      </c>
      <c r="P204" s="52">
        <f t="shared" si="27"/>
        <v>58</v>
      </c>
      <c r="Q204" s="51">
        <v>58</v>
      </c>
      <c r="R204" s="51">
        <v>0</v>
      </c>
      <c r="S204" s="53">
        <f t="shared" si="28"/>
        <v>733.81</v>
      </c>
      <c r="T204" s="54">
        <v>733.81</v>
      </c>
      <c r="U204" s="54">
        <v>0</v>
      </c>
      <c r="V204" s="53">
        <f t="shared" si="29"/>
        <v>0</v>
      </c>
      <c r="W204" s="54">
        <v>0</v>
      </c>
      <c r="X204" s="54">
        <v>0</v>
      </c>
      <c r="Y204" s="51">
        <v>5191</v>
      </c>
      <c r="Z204" s="51">
        <v>1961</v>
      </c>
      <c r="AA204" s="55"/>
      <c r="AB204" s="46"/>
      <c r="AC204" s="265"/>
      <c r="AD204" s="265"/>
      <c r="AE204" s="266"/>
      <c r="AF204" s="267"/>
      <c r="AG204" s="267"/>
      <c r="AH204" s="267"/>
      <c r="AI204" s="256"/>
      <c r="AJ204" s="256"/>
      <c r="AK204" s="256"/>
      <c r="AL204" s="256"/>
      <c r="AM204" s="256"/>
      <c r="AN204" s="256"/>
      <c r="AO204" s="257"/>
      <c r="AP204" s="257"/>
      <c r="AQ204" s="257"/>
      <c r="AR204" s="257"/>
      <c r="AS204" s="257"/>
      <c r="AT204" s="257"/>
      <c r="AU204" s="255"/>
      <c r="AV204" s="255"/>
      <c r="AW204" s="258"/>
      <c r="AX204" s="4"/>
    </row>
    <row r="205" spans="2:50" ht="12.75" customHeight="1">
      <c r="B205" s="40">
        <v>2</v>
      </c>
      <c r="C205" s="48">
        <f t="shared" si="25"/>
        <v>197</v>
      </c>
      <c r="D205" s="49">
        <v>1061</v>
      </c>
      <c r="E205" s="192" t="s">
        <v>190</v>
      </c>
      <c r="F205" s="192">
        <v>51</v>
      </c>
      <c r="G205" s="50" t="s">
        <v>34</v>
      </c>
      <c r="H205" s="50" t="s">
        <v>29</v>
      </c>
      <c r="I205" s="50" t="s">
        <v>70</v>
      </c>
      <c r="J205" s="158" t="s">
        <v>155</v>
      </c>
      <c r="K205" s="78">
        <v>1</v>
      </c>
      <c r="L205" s="168">
        <v>0</v>
      </c>
      <c r="M205" s="162">
        <f t="shared" si="26"/>
        <v>18</v>
      </c>
      <c r="N205" s="51">
        <v>18</v>
      </c>
      <c r="O205" s="51">
        <v>0</v>
      </c>
      <c r="P205" s="52">
        <f t="shared" si="27"/>
        <v>54</v>
      </c>
      <c r="Q205" s="51">
        <v>54</v>
      </c>
      <c r="R205" s="51">
        <v>0</v>
      </c>
      <c r="S205" s="53">
        <f t="shared" si="28"/>
        <v>764.67</v>
      </c>
      <c r="T205" s="54">
        <v>764.67</v>
      </c>
      <c r="U205" s="54">
        <v>0</v>
      </c>
      <c r="V205" s="53">
        <f t="shared" si="29"/>
        <v>0</v>
      </c>
      <c r="W205" s="54">
        <v>0</v>
      </c>
      <c r="X205" s="54">
        <v>0</v>
      </c>
      <c r="Y205" s="51">
        <v>3933</v>
      </c>
      <c r="Z205" s="51">
        <v>1962</v>
      </c>
      <c r="AA205" s="55"/>
      <c r="AB205" s="46"/>
      <c r="AC205" s="265"/>
      <c r="AD205" s="265"/>
      <c r="AE205" s="266"/>
      <c r="AF205" s="268"/>
      <c r="AG205" s="267"/>
      <c r="AH205" s="268"/>
      <c r="AI205" s="256"/>
      <c r="AJ205" s="256"/>
      <c r="AK205" s="256"/>
      <c r="AL205" s="256"/>
      <c r="AM205" s="256"/>
      <c r="AN205" s="256"/>
      <c r="AO205" s="257"/>
      <c r="AP205" s="257"/>
      <c r="AQ205" s="257"/>
      <c r="AR205" s="257"/>
      <c r="AS205" s="257"/>
      <c r="AT205" s="257"/>
      <c r="AU205" s="255"/>
      <c r="AV205" s="255"/>
      <c r="AW205" s="258"/>
      <c r="AX205" s="4"/>
    </row>
    <row r="206" spans="2:50" ht="12.75" customHeight="1">
      <c r="B206" s="40">
        <v>2</v>
      </c>
      <c r="C206" s="48">
        <f t="shared" si="25"/>
        <v>198</v>
      </c>
      <c r="D206" s="49">
        <v>1067</v>
      </c>
      <c r="E206" s="192" t="s">
        <v>190</v>
      </c>
      <c r="F206" s="192">
        <v>9</v>
      </c>
      <c r="G206" s="50" t="s">
        <v>34</v>
      </c>
      <c r="H206" s="50" t="s">
        <v>29</v>
      </c>
      <c r="I206" s="50" t="s">
        <v>70</v>
      </c>
      <c r="J206" s="158" t="s">
        <v>156</v>
      </c>
      <c r="K206" s="78">
        <v>1</v>
      </c>
      <c r="L206" s="168">
        <v>0</v>
      </c>
      <c r="M206" s="162">
        <f t="shared" si="26"/>
        <v>18</v>
      </c>
      <c r="N206" s="51">
        <v>18</v>
      </c>
      <c r="O206" s="51">
        <v>0</v>
      </c>
      <c r="P206" s="52">
        <f t="shared" si="27"/>
        <v>54</v>
      </c>
      <c r="Q206" s="51">
        <v>54</v>
      </c>
      <c r="R206" s="51">
        <v>0</v>
      </c>
      <c r="S206" s="53">
        <f t="shared" si="28"/>
        <v>751.84</v>
      </c>
      <c r="T206" s="54">
        <v>751.84</v>
      </c>
      <c r="U206" s="54">
        <v>0</v>
      </c>
      <c r="V206" s="53">
        <f t="shared" si="29"/>
        <v>0</v>
      </c>
      <c r="W206" s="54">
        <v>0</v>
      </c>
      <c r="X206" s="54">
        <v>0</v>
      </c>
      <c r="Y206" s="51">
        <v>3933</v>
      </c>
      <c r="Z206" s="51">
        <v>1962</v>
      </c>
      <c r="AA206" s="55"/>
      <c r="AB206" s="46"/>
      <c r="AC206" s="265"/>
      <c r="AD206" s="265"/>
      <c r="AE206" s="266"/>
      <c r="AF206" s="268"/>
      <c r="AG206" s="267"/>
      <c r="AH206" s="268"/>
      <c r="AI206" s="256"/>
      <c r="AJ206" s="256"/>
      <c r="AK206" s="256"/>
      <c r="AL206" s="256"/>
      <c r="AM206" s="256"/>
      <c r="AN206" s="256"/>
      <c r="AO206" s="257"/>
      <c r="AP206" s="257"/>
      <c r="AQ206" s="257"/>
      <c r="AR206" s="257"/>
      <c r="AS206" s="257"/>
      <c r="AT206" s="257"/>
      <c r="AU206" s="255"/>
      <c r="AV206" s="255"/>
      <c r="AW206" s="258"/>
      <c r="AX206" s="4"/>
    </row>
    <row r="207" spans="2:50" ht="12.75" customHeight="1">
      <c r="B207" s="40">
        <v>2</v>
      </c>
      <c r="C207" s="48">
        <f t="shared" si="25"/>
        <v>199</v>
      </c>
      <c r="D207" s="49">
        <v>3127</v>
      </c>
      <c r="E207" s="192" t="s">
        <v>190</v>
      </c>
      <c r="F207" s="192">
        <v>74</v>
      </c>
      <c r="G207" s="50" t="s">
        <v>32</v>
      </c>
      <c r="H207" s="50" t="s">
        <v>29</v>
      </c>
      <c r="I207" s="50" t="s">
        <v>139</v>
      </c>
      <c r="J207" s="155">
        <v>3</v>
      </c>
      <c r="K207" s="78">
        <v>1</v>
      </c>
      <c r="L207" s="168">
        <v>0</v>
      </c>
      <c r="M207" s="162">
        <f t="shared" si="26"/>
        <v>8</v>
      </c>
      <c r="N207" s="51">
        <v>5</v>
      </c>
      <c r="O207" s="51">
        <v>3</v>
      </c>
      <c r="P207" s="52">
        <f t="shared" si="27"/>
        <v>24</v>
      </c>
      <c r="Q207" s="51">
        <v>16</v>
      </c>
      <c r="R207" s="51">
        <v>8</v>
      </c>
      <c r="S207" s="53">
        <f t="shared" si="28"/>
        <v>444.41999999999996</v>
      </c>
      <c r="T207" s="54">
        <v>284.84</v>
      </c>
      <c r="U207" s="54">
        <v>159.58</v>
      </c>
      <c r="V207" s="53">
        <f t="shared" si="29"/>
        <v>0</v>
      </c>
      <c r="W207" s="54">
        <v>0</v>
      </c>
      <c r="X207" s="54">
        <v>0</v>
      </c>
      <c r="Y207" s="51">
        <v>1933</v>
      </c>
      <c r="Z207" s="51">
        <v>1905</v>
      </c>
      <c r="AA207" s="55"/>
      <c r="AB207" s="46"/>
      <c r="AC207" s="265"/>
      <c r="AD207" s="265"/>
      <c r="AE207" s="266"/>
      <c r="AF207" s="267"/>
      <c r="AG207" s="267"/>
      <c r="AH207" s="267"/>
      <c r="AI207" s="256"/>
      <c r="AJ207" s="256"/>
      <c r="AK207" s="256"/>
      <c r="AL207" s="256"/>
      <c r="AM207" s="256"/>
      <c r="AN207" s="256"/>
      <c r="AO207" s="257"/>
      <c r="AP207" s="257"/>
      <c r="AQ207" s="257"/>
      <c r="AR207" s="257"/>
      <c r="AS207" s="257"/>
      <c r="AT207" s="257"/>
      <c r="AU207" s="255"/>
      <c r="AV207" s="255"/>
      <c r="AW207" s="258"/>
      <c r="AX207" s="4"/>
    </row>
    <row r="208" spans="2:50" ht="12.75" customHeight="1">
      <c r="B208" s="40">
        <v>2</v>
      </c>
      <c r="C208" s="48">
        <f t="shared" si="25"/>
        <v>200</v>
      </c>
      <c r="D208" s="49">
        <v>1099</v>
      </c>
      <c r="E208" s="192" t="s">
        <v>190</v>
      </c>
      <c r="F208" s="192">
        <v>11</v>
      </c>
      <c r="G208" s="50" t="s">
        <v>34</v>
      </c>
      <c r="H208" s="50" t="s">
        <v>29</v>
      </c>
      <c r="I208" s="50" t="s">
        <v>139</v>
      </c>
      <c r="J208" s="155" t="s">
        <v>140</v>
      </c>
      <c r="K208" s="78">
        <v>1</v>
      </c>
      <c r="L208" s="168">
        <v>0</v>
      </c>
      <c r="M208" s="162">
        <f t="shared" si="26"/>
        <v>61</v>
      </c>
      <c r="N208" s="51">
        <v>56</v>
      </c>
      <c r="O208" s="51">
        <v>5</v>
      </c>
      <c r="P208" s="52">
        <f t="shared" si="27"/>
        <v>183</v>
      </c>
      <c r="Q208" s="51">
        <v>168</v>
      </c>
      <c r="R208" s="51">
        <v>15</v>
      </c>
      <c r="S208" s="53">
        <f t="shared" si="28"/>
        <v>2615.3799999999997</v>
      </c>
      <c r="T208" s="54">
        <v>2216.74</v>
      </c>
      <c r="U208" s="54">
        <v>398.64</v>
      </c>
      <c r="V208" s="53">
        <f t="shared" si="29"/>
        <v>0</v>
      </c>
      <c r="W208" s="54">
        <v>0</v>
      </c>
      <c r="X208" s="54">
        <v>0</v>
      </c>
      <c r="Y208" s="51">
        <v>11835</v>
      </c>
      <c r="Z208" s="51">
        <v>1967</v>
      </c>
      <c r="AA208" s="55"/>
      <c r="AB208" s="46"/>
      <c r="AC208" s="265"/>
      <c r="AD208" s="265"/>
      <c r="AE208" s="266"/>
      <c r="AF208" s="267"/>
      <c r="AG208" s="267"/>
      <c r="AH208" s="267"/>
      <c r="AI208" s="256"/>
      <c r="AJ208" s="256"/>
      <c r="AK208" s="256"/>
      <c r="AL208" s="256"/>
      <c r="AM208" s="256"/>
      <c r="AN208" s="256"/>
      <c r="AO208" s="257"/>
      <c r="AP208" s="257"/>
      <c r="AQ208" s="257"/>
      <c r="AR208" s="257"/>
      <c r="AS208" s="257"/>
      <c r="AT208" s="257"/>
      <c r="AU208" s="255"/>
      <c r="AV208" s="255"/>
      <c r="AW208" s="258"/>
      <c r="AX208" s="4"/>
    </row>
    <row r="209" spans="2:50" ht="12.75" customHeight="1">
      <c r="B209" s="40">
        <v>4</v>
      </c>
      <c r="C209" s="65">
        <f t="shared" si="25"/>
        <v>201</v>
      </c>
      <c r="D209" s="66">
        <v>6034</v>
      </c>
      <c r="E209" s="193" t="s">
        <v>189</v>
      </c>
      <c r="F209" s="193"/>
      <c r="G209" s="67" t="s">
        <v>34</v>
      </c>
      <c r="H209" s="67" t="s">
        <v>29</v>
      </c>
      <c r="I209" s="67" t="s">
        <v>214</v>
      </c>
      <c r="J209" s="157" t="s">
        <v>215</v>
      </c>
      <c r="K209" s="79">
        <v>0</v>
      </c>
      <c r="L209" s="170">
        <v>1</v>
      </c>
      <c r="M209" s="164">
        <f>SUM(N209:O209)</f>
        <v>19</v>
      </c>
      <c r="N209" s="47">
        <v>0</v>
      </c>
      <c r="O209" s="47">
        <v>19</v>
      </c>
      <c r="P209" s="68">
        <f>SUM(Q209:R209)</f>
        <v>111</v>
      </c>
      <c r="Q209" s="47">
        <v>0</v>
      </c>
      <c r="R209" s="47">
        <v>111</v>
      </c>
      <c r="S209" s="69">
        <f>SUM(T209:U209)</f>
        <v>1705.66</v>
      </c>
      <c r="T209" s="70">
        <v>0</v>
      </c>
      <c r="U209" s="70">
        <v>1705.66</v>
      </c>
      <c r="V209" s="69">
        <f>SUM(W209:X209)</f>
        <v>1705.66</v>
      </c>
      <c r="W209" s="70">
        <v>0</v>
      </c>
      <c r="X209" s="70">
        <v>1705.66</v>
      </c>
      <c r="Y209" s="47">
        <v>12352</v>
      </c>
      <c r="Z209" s="47">
        <v>1979</v>
      </c>
      <c r="AA209" s="71"/>
      <c r="AB209" s="46"/>
      <c r="AC209" s="265"/>
      <c r="AD209" s="265"/>
      <c r="AE209" s="266"/>
      <c r="AF209" s="267"/>
      <c r="AG209" s="267"/>
      <c r="AH209" s="267"/>
      <c r="AI209" s="256"/>
      <c r="AJ209" s="256"/>
      <c r="AK209" s="256"/>
      <c r="AL209" s="256"/>
      <c r="AM209" s="256"/>
      <c r="AN209" s="256"/>
      <c r="AO209" s="257"/>
      <c r="AP209" s="257"/>
      <c r="AQ209" s="257"/>
      <c r="AR209" s="257"/>
      <c r="AS209" s="257"/>
      <c r="AT209" s="257"/>
      <c r="AU209" s="255"/>
      <c r="AV209" s="255"/>
      <c r="AW209" s="258"/>
      <c r="AX209" s="4"/>
    </row>
    <row r="210" spans="2:50" ht="12.75" customHeight="1">
      <c r="B210" s="40">
        <v>2</v>
      </c>
      <c r="C210" s="48">
        <f t="shared" si="25"/>
        <v>202</v>
      </c>
      <c r="D210" s="51">
        <v>3136</v>
      </c>
      <c r="E210" s="192" t="s">
        <v>190</v>
      </c>
      <c r="F210" s="192">
        <v>184</v>
      </c>
      <c r="G210" s="50" t="s">
        <v>28</v>
      </c>
      <c r="H210" s="50" t="s">
        <v>29</v>
      </c>
      <c r="I210" s="50" t="s">
        <v>71</v>
      </c>
      <c r="J210" s="155">
        <v>2</v>
      </c>
      <c r="K210" s="78">
        <v>1</v>
      </c>
      <c r="L210" s="168">
        <v>0</v>
      </c>
      <c r="M210" s="162">
        <v>5</v>
      </c>
      <c r="N210" s="51">
        <v>5</v>
      </c>
      <c r="O210" s="51">
        <v>0</v>
      </c>
      <c r="P210" s="52">
        <f>SUM(Q210:R210)</f>
        <v>16</v>
      </c>
      <c r="Q210" s="51">
        <v>16</v>
      </c>
      <c r="R210" s="51">
        <v>0</v>
      </c>
      <c r="S210" s="53">
        <f>SUM(T210:U210)</f>
        <v>244.36</v>
      </c>
      <c r="T210" s="54">
        <v>244.36</v>
      </c>
      <c r="U210" s="54">
        <v>0</v>
      </c>
      <c r="V210" s="75">
        <v>0</v>
      </c>
      <c r="W210" s="76">
        <v>0</v>
      </c>
      <c r="X210" s="76">
        <v>0</v>
      </c>
      <c r="Y210" s="49">
        <v>1581</v>
      </c>
      <c r="Z210" s="49">
        <v>1904</v>
      </c>
      <c r="AA210" s="55"/>
      <c r="AB210" s="46"/>
      <c r="AC210" s="265"/>
      <c r="AD210" s="265"/>
      <c r="AE210" s="266"/>
      <c r="AF210" s="267"/>
      <c r="AG210" s="267"/>
      <c r="AH210" s="267"/>
      <c r="AI210" s="266"/>
      <c r="AJ210" s="266"/>
      <c r="AK210" s="266"/>
      <c r="AL210" s="266"/>
      <c r="AM210" s="266"/>
      <c r="AN210" s="266"/>
      <c r="AO210" s="266"/>
      <c r="AP210" s="269"/>
      <c r="AQ210" s="269"/>
      <c r="AR210" s="269"/>
      <c r="AS210" s="269"/>
      <c r="AT210" s="269"/>
      <c r="AU210" s="266"/>
      <c r="AV210" s="266"/>
      <c r="AW210" s="270"/>
      <c r="AX210" s="5"/>
    </row>
    <row r="211" spans="2:50" ht="12.75" customHeight="1">
      <c r="B211" s="40">
        <v>2</v>
      </c>
      <c r="C211" s="48">
        <f t="shared" si="25"/>
        <v>203</v>
      </c>
      <c r="D211" s="51">
        <v>3137</v>
      </c>
      <c r="E211" s="192" t="s">
        <v>190</v>
      </c>
      <c r="F211" s="192">
        <v>123</v>
      </c>
      <c r="G211" s="50" t="s">
        <v>28</v>
      </c>
      <c r="H211" s="50" t="s">
        <v>29</v>
      </c>
      <c r="I211" s="50" t="s">
        <v>72</v>
      </c>
      <c r="J211" s="155">
        <v>2</v>
      </c>
      <c r="K211" s="78">
        <v>1</v>
      </c>
      <c r="L211" s="168">
        <v>0</v>
      </c>
      <c r="M211" s="162">
        <f>SUM(N211:O211)</f>
        <v>3</v>
      </c>
      <c r="N211" s="51">
        <v>2</v>
      </c>
      <c r="O211" s="51">
        <v>1</v>
      </c>
      <c r="P211" s="52">
        <f>SUM(Q211:R211)</f>
        <v>9</v>
      </c>
      <c r="Q211" s="51">
        <v>6</v>
      </c>
      <c r="R211" s="51">
        <v>3</v>
      </c>
      <c r="S211" s="53">
        <f>SUM(T211:U211)</f>
        <v>135.28</v>
      </c>
      <c r="T211" s="54">
        <v>78.83</v>
      </c>
      <c r="U211" s="54">
        <v>56.45</v>
      </c>
      <c r="V211" s="75">
        <v>0</v>
      </c>
      <c r="W211" s="76">
        <v>0</v>
      </c>
      <c r="X211" s="76">
        <v>0</v>
      </c>
      <c r="Y211" s="49">
        <v>780</v>
      </c>
      <c r="Z211" s="49">
        <v>1925</v>
      </c>
      <c r="AA211" s="55"/>
      <c r="AB211" s="46"/>
      <c r="AC211" s="265"/>
      <c r="AD211" s="265"/>
      <c r="AE211" s="266"/>
      <c r="AF211" s="267"/>
      <c r="AG211" s="267"/>
      <c r="AH211" s="267"/>
      <c r="AI211" s="267"/>
      <c r="AJ211" s="266"/>
      <c r="AK211" s="266"/>
      <c r="AL211" s="266"/>
      <c r="AM211" s="266"/>
      <c r="AN211" s="266"/>
      <c r="AO211" s="269"/>
      <c r="AP211" s="269"/>
      <c r="AQ211" s="269"/>
      <c r="AR211" s="269"/>
      <c r="AS211" s="269"/>
      <c r="AT211" s="269"/>
      <c r="AU211" s="266"/>
      <c r="AV211" s="266"/>
      <c r="AW211" s="270"/>
      <c r="AX211" s="5"/>
    </row>
    <row r="212" spans="2:50" ht="12.75" customHeight="1">
      <c r="B212" s="40">
        <v>2</v>
      </c>
      <c r="C212" s="77">
        <f t="shared" si="25"/>
        <v>204</v>
      </c>
      <c r="D212" s="41">
        <v>1102</v>
      </c>
      <c r="E212" s="191" t="s">
        <v>189</v>
      </c>
      <c r="F212" s="191"/>
      <c r="G212" s="10" t="s">
        <v>28</v>
      </c>
      <c r="H212" s="10" t="s">
        <v>29</v>
      </c>
      <c r="I212" s="67" t="s">
        <v>72</v>
      </c>
      <c r="J212" s="154">
        <v>3</v>
      </c>
      <c r="K212" s="77">
        <v>1</v>
      </c>
      <c r="L212" s="167">
        <v>0</v>
      </c>
      <c r="M212" s="161">
        <v>5</v>
      </c>
      <c r="N212" s="41">
        <v>5</v>
      </c>
      <c r="O212" s="41">
        <v>0</v>
      </c>
      <c r="P212" s="42">
        <v>20</v>
      </c>
      <c r="Q212" s="41">
        <v>20</v>
      </c>
      <c r="R212" s="41">
        <v>0</v>
      </c>
      <c r="S212" s="43">
        <v>374.23</v>
      </c>
      <c r="T212" s="44">
        <v>374.23</v>
      </c>
      <c r="U212" s="44">
        <v>0</v>
      </c>
      <c r="V212" s="73">
        <v>0</v>
      </c>
      <c r="W212" s="74">
        <v>0</v>
      </c>
      <c r="X212" s="74">
        <v>0</v>
      </c>
      <c r="Y212" s="9">
        <v>1753</v>
      </c>
      <c r="Z212" s="9">
        <v>1925</v>
      </c>
      <c r="AA212" s="72" t="s">
        <v>159</v>
      </c>
      <c r="AB212" s="46"/>
      <c r="AC212" s="265"/>
      <c r="AD212" s="265"/>
      <c r="AE212" s="266"/>
      <c r="AF212" s="267"/>
      <c r="AG212" s="267"/>
      <c r="AH212" s="267"/>
      <c r="AI212" s="267"/>
      <c r="AJ212" s="266"/>
      <c r="AK212" s="266"/>
      <c r="AL212" s="266"/>
      <c r="AM212" s="266"/>
      <c r="AN212" s="266"/>
      <c r="AO212" s="269"/>
      <c r="AP212" s="269"/>
      <c r="AQ212" s="269"/>
      <c r="AR212" s="269"/>
      <c r="AS212" s="269"/>
      <c r="AT212" s="269"/>
      <c r="AU212" s="266"/>
      <c r="AV212" s="266"/>
      <c r="AW212" s="270"/>
      <c r="AX212" s="5"/>
    </row>
    <row r="213" spans="2:50" ht="12.75" customHeight="1">
      <c r="B213" s="40">
        <v>2</v>
      </c>
      <c r="C213" s="78">
        <f t="shared" si="25"/>
        <v>205</v>
      </c>
      <c r="D213" s="51">
        <v>3138</v>
      </c>
      <c r="E213" s="192" t="s">
        <v>190</v>
      </c>
      <c r="F213" s="192">
        <v>134</v>
      </c>
      <c r="G213" s="50" t="s">
        <v>28</v>
      </c>
      <c r="H213" s="50" t="s">
        <v>29</v>
      </c>
      <c r="I213" s="50" t="s">
        <v>72</v>
      </c>
      <c r="J213" s="155">
        <v>4</v>
      </c>
      <c r="K213" s="78">
        <v>1</v>
      </c>
      <c r="L213" s="168">
        <v>0</v>
      </c>
      <c r="M213" s="162">
        <v>5</v>
      </c>
      <c r="N213" s="51">
        <v>5</v>
      </c>
      <c r="O213" s="51">
        <v>0</v>
      </c>
      <c r="P213" s="52">
        <v>18</v>
      </c>
      <c r="Q213" s="51">
        <v>18</v>
      </c>
      <c r="R213" s="51">
        <v>0</v>
      </c>
      <c r="S213" s="53">
        <v>291.14</v>
      </c>
      <c r="T213" s="54">
        <v>291.14</v>
      </c>
      <c r="U213" s="54">
        <v>0</v>
      </c>
      <c r="V213" s="75">
        <v>0</v>
      </c>
      <c r="W213" s="76">
        <v>0</v>
      </c>
      <c r="X213" s="76">
        <v>0</v>
      </c>
      <c r="Y213" s="49">
        <v>424</v>
      </c>
      <c r="Z213" s="49">
        <v>1925</v>
      </c>
      <c r="AA213" s="55"/>
      <c r="AB213" s="46"/>
      <c r="AC213" s="265"/>
      <c r="AD213" s="265"/>
      <c r="AE213" s="266"/>
      <c r="AF213" s="267"/>
      <c r="AG213" s="267"/>
      <c r="AH213" s="267"/>
      <c r="AI213" s="267"/>
      <c r="AJ213" s="266"/>
      <c r="AK213" s="266"/>
      <c r="AL213" s="266"/>
      <c r="AM213" s="266"/>
      <c r="AN213" s="266"/>
      <c r="AO213" s="269"/>
      <c r="AP213" s="269"/>
      <c r="AQ213" s="269"/>
      <c r="AR213" s="269"/>
      <c r="AS213" s="269"/>
      <c r="AT213" s="269"/>
      <c r="AU213" s="266"/>
      <c r="AV213" s="266"/>
      <c r="AW213" s="270"/>
      <c r="AX213" s="5"/>
    </row>
    <row r="214" spans="2:50" ht="12.75" customHeight="1">
      <c r="B214" s="40">
        <v>2</v>
      </c>
      <c r="C214" s="78">
        <f t="shared" si="25"/>
        <v>206</v>
      </c>
      <c r="D214" s="51">
        <v>1117</v>
      </c>
      <c r="E214" s="192" t="s">
        <v>190</v>
      </c>
      <c r="F214" s="192">
        <v>152</v>
      </c>
      <c r="G214" s="50" t="s">
        <v>34</v>
      </c>
      <c r="H214" s="50" t="s">
        <v>29</v>
      </c>
      <c r="I214" s="50" t="s">
        <v>232</v>
      </c>
      <c r="J214" s="155" t="s">
        <v>180</v>
      </c>
      <c r="K214" s="78">
        <v>1</v>
      </c>
      <c r="L214" s="168">
        <v>0</v>
      </c>
      <c r="M214" s="162">
        <v>42</v>
      </c>
      <c r="N214" s="51">
        <v>41</v>
      </c>
      <c r="O214" s="51">
        <v>1</v>
      </c>
      <c r="P214" s="52">
        <v>121</v>
      </c>
      <c r="Q214" s="51">
        <v>117</v>
      </c>
      <c r="R214" s="51">
        <v>4</v>
      </c>
      <c r="S214" s="53">
        <v>2187.85</v>
      </c>
      <c r="T214" s="54">
        <v>2118.45</v>
      </c>
      <c r="U214" s="54">
        <v>69.4</v>
      </c>
      <c r="V214" s="53">
        <v>2187.85</v>
      </c>
      <c r="W214" s="54">
        <v>2118.45</v>
      </c>
      <c r="X214" s="54">
        <v>69.4</v>
      </c>
      <c r="Y214" s="49">
        <v>12550</v>
      </c>
      <c r="Z214" s="49">
        <v>1999</v>
      </c>
      <c r="AA214" s="55"/>
      <c r="AB214" s="46"/>
      <c r="AC214" s="265"/>
      <c r="AD214" s="265"/>
      <c r="AE214" s="266"/>
      <c r="AF214" s="267"/>
      <c r="AG214" s="267"/>
      <c r="AH214" s="267"/>
      <c r="AI214" s="267"/>
      <c r="AJ214" s="267"/>
      <c r="AK214" s="267"/>
      <c r="AL214" s="267"/>
      <c r="AM214" s="267"/>
      <c r="AN214" s="267"/>
      <c r="AO214" s="269"/>
      <c r="AP214" s="269"/>
      <c r="AQ214" s="269"/>
      <c r="AR214" s="269"/>
      <c r="AS214" s="269"/>
      <c r="AT214" s="269"/>
      <c r="AU214" s="266"/>
      <c r="AV214" s="266"/>
      <c r="AW214" s="270"/>
      <c r="AX214" s="5"/>
    </row>
    <row r="215" spans="2:50" ht="12.75" customHeight="1">
      <c r="B215" s="40">
        <v>2</v>
      </c>
      <c r="C215" s="78">
        <f>+C214+1</f>
        <v>207</v>
      </c>
      <c r="D215" s="51">
        <v>1100</v>
      </c>
      <c r="E215" s="192" t="s">
        <v>190</v>
      </c>
      <c r="F215" s="192">
        <v>71</v>
      </c>
      <c r="G215" s="50" t="s">
        <v>28</v>
      </c>
      <c r="H215" s="50" t="s">
        <v>29</v>
      </c>
      <c r="I215" s="50" t="s">
        <v>141</v>
      </c>
      <c r="J215" s="158" t="s">
        <v>152</v>
      </c>
      <c r="K215" s="78">
        <v>1</v>
      </c>
      <c r="L215" s="168">
        <v>0</v>
      </c>
      <c r="M215" s="162">
        <v>15</v>
      </c>
      <c r="N215" s="51">
        <v>15</v>
      </c>
      <c r="O215" s="51">
        <v>0</v>
      </c>
      <c r="P215" s="52">
        <f>SUM(Q215:R215)</f>
        <v>45</v>
      </c>
      <c r="Q215" s="51">
        <v>45</v>
      </c>
      <c r="R215" s="51">
        <v>0</v>
      </c>
      <c r="S215" s="53">
        <f>SUM(T215:U215)</f>
        <v>732.26</v>
      </c>
      <c r="T215" s="54">
        <v>732.26</v>
      </c>
      <c r="U215" s="54">
        <v>0</v>
      </c>
      <c r="V215" s="75">
        <v>0</v>
      </c>
      <c r="W215" s="76">
        <v>0</v>
      </c>
      <c r="X215" s="76">
        <v>0</v>
      </c>
      <c r="Y215" s="49">
        <v>3234</v>
      </c>
      <c r="Z215" s="49">
        <v>1930</v>
      </c>
      <c r="AA215" s="55"/>
      <c r="AB215" s="46"/>
      <c r="AC215" s="265"/>
      <c r="AD215" s="265"/>
      <c r="AE215" s="266"/>
      <c r="AF215" s="268"/>
      <c r="AG215" s="268"/>
      <c r="AH215" s="268"/>
      <c r="AI215" s="267"/>
      <c r="AJ215" s="267"/>
      <c r="AK215" s="267"/>
      <c r="AL215" s="267"/>
      <c r="AM215" s="267"/>
      <c r="AN215" s="267"/>
      <c r="AO215" s="269"/>
      <c r="AP215" s="269"/>
      <c r="AQ215" s="269"/>
      <c r="AR215" s="269"/>
      <c r="AS215" s="269"/>
      <c r="AT215" s="269"/>
      <c r="AU215" s="266"/>
      <c r="AV215" s="266"/>
      <c r="AW215" s="270"/>
      <c r="AX215" s="5"/>
    </row>
    <row r="216" spans="2:50" ht="12.75" customHeight="1">
      <c r="B216" s="40">
        <v>2</v>
      </c>
      <c r="C216" s="78">
        <f t="shared" si="25"/>
        <v>208</v>
      </c>
      <c r="D216" s="51">
        <v>1101</v>
      </c>
      <c r="E216" s="192" t="s">
        <v>190</v>
      </c>
      <c r="F216" s="192">
        <v>66</v>
      </c>
      <c r="G216" s="50" t="s">
        <v>28</v>
      </c>
      <c r="H216" s="50" t="s">
        <v>29</v>
      </c>
      <c r="I216" s="50" t="s">
        <v>141</v>
      </c>
      <c r="J216" s="155" t="s">
        <v>37</v>
      </c>
      <c r="K216" s="78">
        <v>1</v>
      </c>
      <c r="L216" s="168">
        <v>0</v>
      </c>
      <c r="M216" s="162">
        <v>17</v>
      </c>
      <c r="N216" s="51">
        <v>17</v>
      </c>
      <c r="O216" s="51">
        <v>0</v>
      </c>
      <c r="P216" s="52">
        <f>SUM(Q216:R216)</f>
        <v>52</v>
      </c>
      <c r="Q216" s="51">
        <v>52</v>
      </c>
      <c r="R216" s="51">
        <v>0</v>
      </c>
      <c r="S216" s="53">
        <v>823.9</v>
      </c>
      <c r="T216" s="54">
        <v>823.9</v>
      </c>
      <c r="U216" s="54">
        <v>0</v>
      </c>
      <c r="V216" s="75">
        <v>0</v>
      </c>
      <c r="W216" s="76">
        <v>0</v>
      </c>
      <c r="X216" s="76">
        <v>0</v>
      </c>
      <c r="Y216" s="49">
        <v>3820</v>
      </c>
      <c r="Z216" s="49">
        <v>1930</v>
      </c>
      <c r="AA216" s="55"/>
      <c r="AB216" s="46"/>
      <c r="AC216" s="265"/>
      <c r="AD216" s="265"/>
      <c r="AE216" s="266"/>
      <c r="AF216" s="267"/>
      <c r="AG216" s="267"/>
      <c r="AH216" s="267"/>
      <c r="AI216" s="267"/>
      <c r="AJ216" s="267"/>
      <c r="AK216" s="267"/>
      <c r="AL216" s="267"/>
      <c r="AM216" s="267"/>
      <c r="AN216" s="267"/>
      <c r="AO216" s="269"/>
      <c r="AP216" s="269"/>
      <c r="AQ216" s="269"/>
      <c r="AR216" s="269"/>
      <c r="AS216" s="269"/>
      <c r="AT216" s="269"/>
      <c r="AU216" s="266"/>
      <c r="AV216" s="266"/>
      <c r="AW216" s="270"/>
      <c r="AX216" s="5"/>
    </row>
    <row r="217" spans="2:50" ht="12.75" customHeight="1">
      <c r="B217" s="40">
        <v>2</v>
      </c>
      <c r="C217" s="77">
        <f t="shared" si="25"/>
        <v>209</v>
      </c>
      <c r="D217" s="41">
        <v>3130</v>
      </c>
      <c r="E217" s="191" t="s">
        <v>189</v>
      </c>
      <c r="F217" s="191"/>
      <c r="G217" s="10" t="s">
        <v>28</v>
      </c>
      <c r="H217" s="10" t="s">
        <v>29</v>
      </c>
      <c r="I217" s="10" t="s">
        <v>73</v>
      </c>
      <c r="J217" s="154">
        <v>2</v>
      </c>
      <c r="K217" s="77">
        <v>1</v>
      </c>
      <c r="L217" s="167">
        <v>0</v>
      </c>
      <c r="M217" s="161">
        <v>7</v>
      </c>
      <c r="N217" s="41">
        <v>7</v>
      </c>
      <c r="O217" s="41">
        <v>0</v>
      </c>
      <c r="P217" s="42">
        <f>SUM(Q217:R217)</f>
        <v>22</v>
      </c>
      <c r="Q217" s="41">
        <v>22</v>
      </c>
      <c r="R217" s="41">
        <v>0</v>
      </c>
      <c r="S217" s="43">
        <f>SUM(T217:U217)</f>
        <v>373.88</v>
      </c>
      <c r="T217" s="44">
        <v>373.88</v>
      </c>
      <c r="U217" s="44">
        <v>0</v>
      </c>
      <c r="V217" s="73">
        <v>0</v>
      </c>
      <c r="W217" s="74">
        <v>0</v>
      </c>
      <c r="X217" s="74">
        <v>0</v>
      </c>
      <c r="Y217" s="9">
        <v>1516</v>
      </c>
      <c r="Z217" s="9">
        <v>1902</v>
      </c>
      <c r="AA217" s="45"/>
      <c r="AB217" s="46"/>
      <c r="AC217" s="265"/>
      <c r="AD217" s="265"/>
      <c r="AE217" s="266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9"/>
      <c r="AP217" s="269"/>
      <c r="AQ217" s="269"/>
      <c r="AR217" s="269"/>
      <c r="AS217" s="269"/>
      <c r="AT217" s="269"/>
      <c r="AU217" s="266"/>
      <c r="AV217" s="266"/>
      <c r="AW217" s="270"/>
      <c r="AX217" s="5"/>
    </row>
    <row r="218" spans="2:50" ht="12.75" customHeight="1">
      <c r="B218" s="40">
        <v>2</v>
      </c>
      <c r="C218" s="77">
        <f t="shared" si="25"/>
        <v>210</v>
      </c>
      <c r="D218" s="41">
        <v>3132</v>
      </c>
      <c r="E218" s="191" t="s">
        <v>189</v>
      </c>
      <c r="F218" s="191"/>
      <c r="G218" s="10" t="s">
        <v>28</v>
      </c>
      <c r="H218" s="10" t="s">
        <v>29</v>
      </c>
      <c r="I218" s="10" t="s">
        <v>73</v>
      </c>
      <c r="J218" s="154">
        <v>5</v>
      </c>
      <c r="K218" s="77">
        <v>1</v>
      </c>
      <c r="L218" s="167">
        <v>0</v>
      </c>
      <c r="M218" s="161">
        <v>5</v>
      </c>
      <c r="N218" s="41">
        <v>5</v>
      </c>
      <c r="O218" s="41">
        <v>0</v>
      </c>
      <c r="P218" s="42">
        <v>16</v>
      </c>
      <c r="Q218" s="41">
        <v>16</v>
      </c>
      <c r="R218" s="41">
        <v>0</v>
      </c>
      <c r="S218" s="43">
        <v>246.96</v>
      </c>
      <c r="T218" s="44">
        <v>246.96</v>
      </c>
      <c r="U218" s="44">
        <v>0</v>
      </c>
      <c r="V218" s="73">
        <v>0</v>
      </c>
      <c r="W218" s="74">
        <v>0</v>
      </c>
      <c r="X218" s="74">
        <v>0</v>
      </c>
      <c r="Y218" s="9">
        <v>1273</v>
      </c>
      <c r="Z218" s="9">
        <v>1903</v>
      </c>
      <c r="AA218" s="45"/>
      <c r="AB218" s="46"/>
      <c r="AC218" s="265"/>
      <c r="AD218" s="265"/>
      <c r="AE218" s="266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9"/>
      <c r="AP218" s="269"/>
      <c r="AQ218" s="269"/>
      <c r="AR218" s="269"/>
      <c r="AS218" s="269"/>
      <c r="AT218" s="269"/>
      <c r="AU218" s="266"/>
      <c r="AV218" s="266"/>
      <c r="AW218" s="270"/>
      <c r="AX218" s="5"/>
    </row>
    <row r="219" spans="2:50" ht="12.75" customHeight="1">
      <c r="B219" s="40">
        <v>2</v>
      </c>
      <c r="C219" s="77">
        <f t="shared" si="25"/>
        <v>211</v>
      </c>
      <c r="D219" s="41">
        <v>3133</v>
      </c>
      <c r="E219" s="191" t="s">
        <v>189</v>
      </c>
      <c r="F219" s="191"/>
      <c r="G219" s="10" t="s">
        <v>28</v>
      </c>
      <c r="H219" s="10" t="s">
        <v>29</v>
      </c>
      <c r="I219" s="10" t="s">
        <v>73</v>
      </c>
      <c r="J219" s="154">
        <v>6</v>
      </c>
      <c r="K219" s="77">
        <v>1</v>
      </c>
      <c r="L219" s="167">
        <v>0</v>
      </c>
      <c r="M219" s="161">
        <v>4</v>
      </c>
      <c r="N219" s="41">
        <v>4</v>
      </c>
      <c r="O219" s="41">
        <v>0</v>
      </c>
      <c r="P219" s="42">
        <v>13</v>
      </c>
      <c r="Q219" s="41">
        <v>13</v>
      </c>
      <c r="R219" s="41">
        <v>0</v>
      </c>
      <c r="S219" s="43">
        <v>177.03</v>
      </c>
      <c r="T219" s="44">
        <v>177.03</v>
      </c>
      <c r="U219" s="44">
        <v>0</v>
      </c>
      <c r="V219" s="73">
        <v>0</v>
      </c>
      <c r="W219" s="74">
        <v>0</v>
      </c>
      <c r="X219" s="74">
        <v>0</v>
      </c>
      <c r="Y219" s="9">
        <v>859</v>
      </c>
      <c r="Z219" s="9">
        <v>1912</v>
      </c>
      <c r="AA219" s="45"/>
      <c r="AB219" s="46"/>
      <c r="AC219" s="265"/>
      <c r="AD219" s="265"/>
      <c r="AE219" s="266"/>
      <c r="AF219" s="267"/>
      <c r="AG219" s="267"/>
      <c r="AH219" s="267"/>
      <c r="AI219" s="267"/>
      <c r="AJ219" s="267"/>
      <c r="AK219" s="267"/>
      <c r="AL219" s="267"/>
      <c r="AM219" s="267"/>
      <c r="AN219" s="267"/>
      <c r="AO219" s="269"/>
      <c r="AP219" s="269"/>
      <c r="AQ219" s="269"/>
      <c r="AR219" s="269"/>
      <c r="AS219" s="269"/>
      <c r="AT219" s="269"/>
      <c r="AU219" s="266"/>
      <c r="AV219" s="266"/>
      <c r="AW219" s="270"/>
      <c r="AX219" s="5"/>
    </row>
    <row r="220" spans="2:50" ht="12.75" customHeight="1">
      <c r="B220" s="40">
        <v>2</v>
      </c>
      <c r="C220" s="78">
        <f t="shared" si="25"/>
        <v>212</v>
      </c>
      <c r="D220" s="51">
        <v>3134</v>
      </c>
      <c r="E220" s="192" t="s">
        <v>190</v>
      </c>
      <c r="F220" s="192">
        <v>212</v>
      </c>
      <c r="G220" s="50" t="s">
        <v>28</v>
      </c>
      <c r="H220" s="50" t="s">
        <v>29</v>
      </c>
      <c r="I220" s="50" t="s">
        <v>73</v>
      </c>
      <c r="J220" s="155">
        <v>8</v>
      </c>
      <c r="K220" s="78">
        <v>1</v>
      </c>
      <c r="L220" s="168">
        <v>0</v>
      </c>
      <c r="M220" s="162">
        <v>6</v>
      </c>
      <c r="N220" s="51">
        <v>6</v>
      </c>
      <c r="O220" s="51">
        <v>0</v>
      </c>
      <c r="P220" s="52">
        <v>17</v>
      </c>
      <c r="Q220" s="51">
        <v>17</v>
      </c>
      <c r="R220" s="51">
        <v>0</v>
      </c>
      <c r="S220" s="53">
        <f>SUM(T220:U220)</f>
        <v>299.63</v>
      </c>
      <c r="T220" s="54">
        <v>299.63</v>
      </c>
      <c r="U220" s="54">
        <v>0</v>
      </c>
      <c r="V220" s="75">
        <v>0</v>
      </c>
      <c r="W220" s="76">
        <v>0</v>
      </c>
      <c r="X220" s="76">
        <v>0</v>
      </c>
      <c r="Y220" s="49">
        <v>1501</v>
      </c>
      <c r="Z220" s="49">
        <v>1905</v>
      </c>
      <c r="AA220" s="55"/>
      <c r="AB220" s="46"/>
      <c r="AC220" s="265"/>
      <c r="AD220" s="265"/>
      <c r="AE220" s="266"/>
      <c r="AF220" s="267"/>
      <c r="AG220" s="267"/>
      <c r="AH220" s="267"/>
      <c r="AI220" s="267"/>
      <c r="AJ220" s="267"/>
      <c r="AK220" s="267"/>
      <c r="AL220" s="267"/>
      <c r="AM220" s="267"/>
      <c r="AN220" s="267"/>
      <c r="AO220" s="269"/>
      <c r="AP220" s="269"/>
      <c r="AQ220" s="269"/>
      <c r="AR220" s="269"/>
      <c r="AS220" s="269"/>
      <c r="AT220" s="269"/>
      <c r="AU220" s="266"/>
      <c r="AV220" s="266"/>
      <c r="AW220" s="270"/>
      <c r="AX220" s="5"/>
    </row>
    <row r="221" spans="2:50" ht="12.75" customHeight="1">
      <c r="B221" s="40">
        <v>2</v>
      </c>
      <c r="C221" s="77">
        <f t="shared" si="25"/>
        <v>213</v>
      </c>
      <c r="D221" s="41">
        <v>3135</v>
      </c>
      <c r="E221" s="191" t="s">
        <v>189</v>
      </c>
      <c r="F221" s="191"/>
      <c r="G221" s="10" t="s">
        <v>28</v>
      </c>
      <c r="H221" s="10" t="s">
        <v>29</v>
      </c>
      <c r="I221" s="10" t="s">
        <v>73</v>
      </c>
      <c r="J221" s="154">
        <v>10</v>
      </c>
      <c r="K221" s="77">
        <v>1</v>
      </c>
      <c r="L221" s="167">
        <v>0</v>
      </c>
      <c r="M221" s="161">
        <v>2</v>
      </c>
      <c r="N221" s="41">
        <v>2</v>
      </c>
      <c r="O221" s="41">
        <v>0</v>
      </c>
      <c r="P221" s="42">
        <v>7</v>
      </c>
      <c r="Q221" s="41">
        <v>7</v>
      </c>
      <c r="R221" s="41">
        <v>0</v>
      </c>
      <c r="S221" s="43">
        <f>SUM(T221:U221)</f>
        <v>119.99</v>
      </c>
      <c r="T221" s="44">
        <v>119.99</v>
      </c>
      <c r="U221" s="44">
        <v>0</v>
      </c>
      <c r="V221" s="73">
        <v>0</v>
      </c>
      <c r="W221" s="74">
        <v>0</v>
      </c>
      <c r="X221" s="74">
        <v>0</v>
      </c>
      <c r="Y221" s="9">
        <v>526</v>
      </c>
      <c r="Z221" s="9">
        <v>1912</v>
      </c>
      <c r="AA221" s="45"/>
      <c r="AB221" s="46"/>
      <c r="AC221" s="265"/>
      <c r="AD221" s="265"/>
      <c r="AE221" s="266"/>
      <c r="AF221" s="267"/>
      <c r="AG221" s="267"/>
      <c r="AH221" s="267"/>
      <c r="AI221" s="267"/>
      <c r="AJ221" s="267"/>
      <c r="AK221" s="267"/>
      <c r="AL221" s="267"/>
      <c r="AM221" s="267"/>
      <c r="AN221" s="267"/>
      <c r="AO221" s="269"/>
      <c r="AP221" s="269"/>
      <c r="AQ221" s="269"/>
      <c r="AR221" s="269"/>
      <c r="AS221" s="269"/>
      <c r="AT221" s="269"/>
      <c r="AU221" s="266"/>
      <c r="AV221" s="266"/>
      <c r="AW221" s="270"/>
      <c r="AX221" s="5"/>
    </row>
    <row r="222" spans="2:50" ht="12.75" customHeight="1">
      <c r="B222" s="40">
        <v>2</v>
      </c>
      <c r="C222" s="78">
        <f t="shared" si="25"/>
        <v>214</v>
      </c>
      <c r="D222" s="51">
        <v>6005</v>
      </c>
      <c r="E222" s="192" t="s">
        <v>190</v>
      </c>
      <c r="F222" s="192">
        <v>90</v>
      </c>
      <c r="G222" s="50" t="s">
        <v>34</v>
      </c>
      <c r="H222" s="50" t="s">
        <v>29</v>
      </c>
      <c r="I222" s="50" t="s">
        <v>142</v>
      </c>
      <c r="J222" s="155">
        <v>1</v>
      </c>
      <c r="K222" s="78">
        <v>0</v>
      </c>
      <c r="L222" s="168">
        <v>1</v>
      </c>
      <c r="M222" s="162">
        <v>5</v>
      </c>
      <c r="N222" s="51">
        <v>0</v>
      </c>
      <c r="O222" s="51">
        <v>5</v>
      </c>
      <c r="P222" s="52">
        <v>22</v>
      </c>
      <c r="Q222" s="51">
        <v>0</v>
      </c>
      <c r="R222" s="51">
        <v>22</v>
      </c>
      <c r="S222" s="53">
        <f>SUM(T222:U222)</f>
        <v>752.13</v>
      </c>
      <c r="T222" s="54">
        <v>0</v>
      </c>
      <c r="U222" s="54">
        <v>752.13</v>
      </c>
      <c r="V222" s="75">
        <f>SUM(W222:X222)</f>
        <v>749.48</v>
      </c>
      <c r="W222" s="76">
        <v>0</v>
      </c>
      <c r="X222" s="76">
        <v>749.48</v>
      </c>
      <c r="Y222" s="49">
        <v>1894</v>
      </c>
      <c r="Z222" s="49">
        <v>1973</v>
      </c>
      <c r="AA222" s="55"/>
      <c r="AB222" s="46"/>
      <c r="AC222" s="265"/>
      <c r="AD222" s="265"/>
      <c r="AE222" s="266"/>
      <c r="AF222" s="267"/>
      <c r="AG222" s="267"/>
      <c r="AH222" s="267"/>
      <c r="AI222" s="267"/>
      <c r="AJ222" s="267"/>
      <c r="AK222" s="267"/>
      <c r="AL222" s="267"/>
      <c r="AM222" s="267"/>
      <c r="AN222" s="267"/>
      <c r="AO222" s="269"/>
      <c r="AP222" s="269"/>
      <c r="AQ222" s="269"/>
      <c r="AR222" s="269"/>
      <c r="AS222" s="269"/>
      <c r="AT222" s="269"/>
      <c r="AU222" s="266"/>
      <c r="AV222" s="266"/>
      <c r="AW222" s="270"/>
      <c r="AX222" s="5"/>
    </row>
    <row r="223" spans="2:50" ht="12.75" customHeight="1">
      <c r="B223" s="40">
        <v>2</v>
      </c>
      <c r="C223" s="78">
        <f t="shared" si="25"/>
        <v>215</v>
      </c>
      <c r="D223" s="51">
        <v>1118</v>
      </c>
      <c r="E223" s="192" t="s">
        <v>190</v>
      </c>
      <c r="F223" s="192">
        <v>211</v>
      </c>
      <c r="G223" s="50" t="s">
        <v>34</v>
      </c>
      <c r="H223" s="50" t="s">
        <v>29</v>
      </c>
      <c r="I223" s="50" t="s">
        <v>231</v>
      </c>
      <c r="J223" s="158" t="s">
        <v>181</v>
      </c>
      <c r="K223" s="78">
        <v>1</v>
      </c>
      <c r="L223" s="168">
        <v>0</v>
      </c>
      <c r="M223" s="162">
        <f>SUM(N223:O223)</f>
        <v>25</v>
      </c>
      <c r="N223" s="51">
        <v>24</v>
      </c>
      <c r="O223" s="51">
        <v>1</v>
      </c>
      <c r="P223" s="52">
        <f>SUM(Q223:R223)</f>
        <v>76</v>
      </c>
      <c r="Q223" s="51">
        <v>72</v>
      </c>
      <c r="R223" s="51">
        <v>4</v>
      </c>
      <c r="S223" s="53">
        <f>SUM(T223:U223)</f>
        <v>1265.47</v>
      </c>
      <c r="T223" s="54">
        <v>1207.4</v>
      </c>
      <c r="U223" s="54">
        <v>58.07</v>
      </c>
      <c r="V223" s="75">
        <f>SUM(W223:X223)</f>
        <v>1265.47</v>
      </c>
      <c r="W223" s="76">
        <v>1207.4</v>
      </c>
      <c r="X223" s="76">
        <v>58.07</v>
      </c>
      <c r="Y223" s="49">
        <v>12550</v>
      </c>
      <c r="Z223" s="49">
        <v>2003</v>
      </c>
      <c r="AA223" s="55"/>
      <c r="AB223" s="64"/>
      <c r="AC223" s="265"/>
      <c r="AD223" s="265"/>
      <c r="AE223" s="266"/>
      <c r="AF223" s="267"/>
      <c r="AG223" s="267"/>
      <c r="AH223" s="267"/>
      <c r="AI223" s="267"/>
      <c r="AJ223" s="267"/>
      <c r="AK223" s="267"/>
      <c r="AL223" s="267"/>
      <c r="AM223" s="267"/>
      <c r="AN223" s="267"/>
      <c r="AO223" s="269"/>
      <c r="AP223" s="269"/>
      <c r="AQ223" s="269"/>
      <c r="AR223" s="269"/>
      <c r="AS223" s="269"/>
      <c r="AT223" s="269"/>
      <c r="AU223" s="266"/>
      <c r="AV223" s="266"/>
      <c r="AW223" s="270"/>
      <c r="AX223" s="5"/>
    </row>
    <row r="224" spans="2:50" ht="12.75" customHeight="1">
      <c r="B224" s="40">
        <v>2</v>
      </c>
      <c r="C224" s="78">
        <f t="shared" si="25"/>
        <v>216</v>
      </c>
      <c r="D224" s="51">
        <v>3140</v>
      </c>
      <c r="E224" s="192" t="s">
        <v>190</v>
      </c>
      <c r="F224" s="192">
        <v>202</v>
      </c>
      <c r="G224" s="50" t="s">
        <v>28</v>
      </c>
      <c r="H224" s="50" t="s">
        <v>29</v>
      </c>
      <c r="I224" s="50" t="s">
        <v>74</v>
      </c>
      <c r="J224" s="155">
        <v>6</v>
      </c>
      <c r="K224" s="78">
        <v>1</v>
      </c>
      <c r="L224" s="168">
        <v>0</v>
      </c>
      <c r="M224" s="162">
        <v>6</v>
      </c>
      <c r="N224" s="51">
        <v>6</v>
      </c>
      <c r="O224" s="51">
        <v>0</v>
      </c>
      <c r="P224" s="52">
        <v>23</v>
      </c>
      <c r="Q224" s="51">
        <v>23</v>
      </c>
      <c r="R224" s="51">
        <v>0</v>
      </c>
      <c r="S224" s="53">
        <v>340.11</v>
      </c>
      <c r="T224" s="54">
        <v>340.11</v>
      </c>
      <c r="U224" s="54">
        <v>0</v>
      </c>
      <c r="V224" s="75">
        <v>340.11</v>
      </c>
      <c r="W224" s="76">
        <v>340.11</v>
      </c>
      <c r="X224" s="76">
        <v>0</v>
      </c>
      <c r="Y224" s="49">
        <v>1645</v>
      </c>
      <c r="Z224" s="49">
        <v>1910</v>
      </c>
      <c r="AA224" s="55"/>
      <c r="AB224" s="46"/>
      <c r="AC224" s="265"/>
      <c r="AD224" s="265"/>
      <c r="AE224" s="266"/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9"/>
      <c r="AP224" s="269"/>
      <c r="AQ224" s="269"/>
      <c r="AR224" s="269"/>
      <c r="AS224" s="269"/>
      <c r="AT224" s="269"/>
      <c r="AU224" s="266"/>
      <c r="AV224" s="266"/>
      <c r="AW224" s="270"/>
      <c r="AX224" s="5"/>
    </row>
    <row r="225" spans="2:50" ht="12.75" customHeight="1">
      <c r="B225" s="40">
        <v>2</v>
      </c>
      <c r="C225" s="78">
        <f t="shared" si="25"/>
        <v>217</v>
      </c>
      <c r="D225" s="51">
        <v>3201</v>
      </c>
      <c r="E225" s="192" t="s">
        <v>190</v>
      </c>
      <c r="F225" s="192">
        <v>155</v>
      </c>
      <c r="G225" s="50" t="s">
        <v>28</v>
      </c>
      <c r="H225" s="50" t="s">
        <v>29</v>
      </c>
      <c r="I225" s="50" t="s">
        <v>75</v>
      </c>
      <c r="J225" s="155">
        <v>2</v>
      </c>
      <c r="K225" s="78">
        <v>1</v>
      </c>
      <c r="L225" s="168">
        <v>0</v>
      </c>
      <c r="M225" s="162">
        <f>SUM(N225:O225)</f>
        <v>5</v>
      </c>
      <c r="N225" s="51">
        <v>5</v>
      </c>
      <c r="O225" s="51">
        <v>0</v>
      </c>
      <c r="P225" s="52">
        <f>SUM(Q225:R225)</f>
        <v>16</v>
      </c>
      <c r="Q225" s="51">
        <v>16</v>
      </c>
      <c r="R225" s="51">
        <v>0</v>
      </c>
      <c r="S225" s="53">
        <f>SUM(T225:U225)</f>
        <v>222.57</v>
      </c>
      <c r="T225" s="54">
        <f>207.54+15.03</f>
        <v>222.57</v>
      </c>
      <c r="U225" s="54">
        <v>0</v>
      </c>
      <c r="V225" s="75">
        <f>SUM(W225:X225)</f>
        <v>222.57</v>
      </c>
      <c r="W225" s="76">
        <v>222.57</v>
      </c>
      <c r="X225" s="76">
        <v>0</v>
      </c>
      <c r="Y225" s="49">
        <v>1324</v>
      </c>
      <c r="Z225" s="49">
        <v>1912</v>
      </c>
      <c r="AA225" s="55"/>
      <c r="AB225" s="46"/>
      <c r="AC225" s="265"/>
      <c r="AD225" s="265"/>
      <c r="AE225" s="266"/>
      <c r="AF225" s="267"/>
      <c r="AG225" s="267"/>
      <c r="AH225" s="267"/>
      <c r="AI225" s="267"/>
      <c r="AJ225" s="267"/>
      <c r="AK225" s="267"/>
      <c r="AL225" s="267"/>
      <c r="AM225" s="267"/>
      <c r="AN225" s="267"/>
      <c r="AO225" s="269"/>
      <c r="AP225" s="269"/>
      <c r="AQ225" s="269"/>
      <c r="AR225" s="269"/>
      <c r="AS225" s="269"/>
      <c r="AT225" s="269"/>
      <c r="AU225" s="266"/>
      <c r="AV225" s="266"/>
      <c r="AW225" s="270"/>
      <c r="AX225" s="5"/>
    </row>
    <row r="226" spans="2:50" ht="12.75" customHeight="1">
      <c r="B226" s="40">
        <v>2</v>
      </c>
      <c r="C226" s="78">
        <f aca="true" t="shared" si="30" ref="C226:C255">+C225+1</f>
        <v>218</v>
      </c>
      <c r="D226" s="51">
        <v>3139</v>
      </c>
      <c r="E226" s="192" t="s">
        <v>190</v>
      </c>
      <c r="F226" s="192">
        <v>209</v>
      </c>
      <c r="G226" s="50" t="s">
        <v>28</v>
      </c>
      <c r="H226" s="50" t="s">
        <v>29</v>
      </c>
      <c r="I226" s="50" t="s">
        <v>75</v>
      </c>
      <c r="J226" s="155">
        <v>11</v>
      </c>
      <c r="K226" s="78">
        <v>1</v>
      </c>
      <c r="L226" s="168">
        <v>0</v>
      </c>
      <c r="M226" s="162">
        <v>2</v>
      </c>
      <c r="N226" s="51">
        <v>2</v>
      </c>
      <c r="O226" s="51">
        <v>0</v>
      </c>
      <c r="P226" s="52">
        <v>8</v>
      </c>
      <c r="Q226" s="51">
        <v>8</v>
      </c>
      <c r="R226" s="51">
        <v>0</v>
      </c>
      <c r="S226" s="53">
        <v>169.15</v>
      </c>
      <c r="T226" s="54">
        <v>169.15</v>
      </c>
      <c r="U226" s="54">
        <v>0</v>
      </c>
      <c r="V226" s="75">
        <v>0</v>
      </c>
      <c r="W226" s="76">
        <v>0</v>
      </c>
      <c r="X226" s="76">
        <v>0</v>
      </c>
      <c r="Y226" s="49">
        <v>754</v>
      </c>
      <c r="Z226" s="49">
        <v>1912</v>
      </c>
      <c r="AA226" s="55"/>
      <c r="AB226" s="46"/>
      <c r="AC226" s="265"/>
      <c r="AD226" s="265"/>
      <c r="AE226" s="266"/>
      <c r="AF226" s="267"/>
      <c r="AG226" s="267"/>
      <c r="AH226" s="267"/>
      <c r="AI226" s="267"/>
      <c r="AJ226" s="267"/>
      <c r="AK226" s="267"/>
      <c r="AL226" s="267"/>
      <c r="AM226" s="267"/>
      <c r="AN226" s="267"/>
      <c r="AO226" s="269"/>
      <c r="AP226" s="269"/>
      <c r="AQ226" s="269"/>
      <c r="AR226" s="269"/>
      <c r="AS226" s="269"/>
      <c r="AT226" s="269"/>
      <c r="AU226" s="266"/>
      <c r="AV226" s="266"/>
      <c r="AW226" s="270"/>
      <c r="AX226" s="5"/>
    </row>
    <row r="227" spans="2:50" ht="12.75" customHeight="1">
      <c r="B227" s="40">
        <v>2</v>
      </c>
      <c r="C227" s="78">
        <f t="shared" si="30"/>
        <v>219</v>
      </c>
      <c r="D227" s="51">
        <v>1103</v>
      </c>
      <c r="E227" s="192" t="s">
        <v>190</v>
      </c>
      <c r="F227" s="192">
        <v>150</v>
      </c>
      <c r="G227" s="50" t="s">
        <v>34</v>
      </c>
      <c r="H227" s="50" t="s">
        <v>29</v>
      </c>
      <c r="I227" s="50" t="s">
        <v>76</v>
      </c>
      <c r="J227" s="155" t="s">
        <v>37</v>
      </c>
      <c r="K227" s="78">
        <v>1</v>
      </c>
      <c r="L227" s="168">
        <v>0</v>
      </c>
      <c r="M227" s="162">
        <v>52</v>
      </c>
      <c r="N227" s="51">
        <v>52</v>
      </c>
      <c r="O227" s="51">
        <v>0</v>
      </c>
      <c r="P227" s="52">
        <v>152</v>
      </c>
      <c r="Q227" s="51">
        <v>152</v>
      </c>
      <c r="R227" s="51">
        <v>0</v>
      </c>
      <c r="S227" s="53">
        <v>2085.16</v>
      </c>
      <c r="T227" s="54">
        <v>2085.16</v>
      </c>
      <c r="U227" s="54">
        <v>0</v>
      </c>
      <c r="V227" s="75">
        <v>0</v>
      </c>
      <c r="W227" s="76">
        <v>0</v>
      </c>
      <c r="X227" s="76">
        <v>0</v>
      </c>
      <c r="Y227" s="49">
        <v>9872</v>
      </c>
      <c r="Z227" s="49">
        <v>1966</v>
      </c>
      <c r="AA227" s="55"/>
      <c r="AB227" s="46"/>
      <c r="AC227" s="265"/>
      <c r="AD227" s="265"/>
      <c r="AE227" s="266"/>
      <c r="AF227" s="267"/>
      <c r="AG227" s="267"/>
      <c r="AH227" s="267"/>
      <c r="AI227" s="267"/>
      <c r="AJ227" s="267"/>
      <c r="AK227" s="267"/>
      <c r="AL227" s="267"/>
      <c r="AM227" s="267"/>
      <c r="AN227" s="267"/>
      <c r="AO227" s="269"/>
      <c r="AP227" s="269"/>
      <c r="AQ227" s="269"/>
      <c r="AR227" s="269"/>
      <c r="AS227" s="269"/>
      <c r="AT227" s="269"/>
      <c r="AU227" s="266"/>
      <c r="AV227" s="266"/>
      <c r="AW227" s="270"/>
      <c r="AX227" s="5"/>
    </row>
    <row r="228" spans="2:50" ht="12.75" customHeight="1">
      <c r="B228" s="40">
        <v>2</v>
      </c>
      <c r="C228" s="77">
        <f t="shared" si="30"/>
        <v>220</v>
      </c>
      <c r="D228" s="41">
        <v>3142</v>
      </c>
      <c r="E228" s="191" t="s">
        <v>189</v>
      </c>
      <c r="F228" s="191"/>
      <c r="G228" s="10" t="s">
        <v>28</v>
      </c>
      <c r="H228" s="10" t="s">
        <v>29</v>
      </c>
      <c r="I228" s="10" t="s">
        <v>76</v>
      </c>
      <c r="J228" s="154">
        <v>3</v>
      </c>
      <c r="K228" s="77">
        <v>1</v>
      </c>
      <c r="L228" s="167">
        <v>0</v>
      </c>
      <c r="M228" s="161">
        <v>9</v>
      </c>
      <c r="N228" s="41">
        <v>8</v>
      </c>
      <c r="O228" s="41">
        <v>1</v>
      </c>
      <c r="P228" s="42">
        <f>SUM(Q228:R228)</f>
        <v>19</v>
      </c>
      <c r="Q228" s="41">
        <v>18</v>
      </c>
      <c r="R228" s="41">
        <v>1</v>
      </c>
      <c r="S228" s="43">
        <f>SUM(T228:U228)</f>
        <v>361.63</v>
      </c>
      <c r="T228" s="44">
        <v>292.51</v>
      </c>
      <c r="U228" s="44">
        <v>69.12</v>
      </c>
      <c r="V228" s="73">
        <v>0</v>
      </c>
      <c r="W228" s="74">
        <v>0</v>
      </c>
      <c r="X228" s="74">
        <v>0</v>
      </c>
      <c r="Y228" s="9">
        <v>3440</v>
      </c>
      <c r="Z228" s="9">
        <v>1902</v>
      </c>
      <c r="AA228" s="45"/>
      <c r="AB228" s="46"/>
      <c r="AC228" s="265"/>
      <c r="AD228" s="265"/>
      <c r="AE228" s="266"/>
      <c r="AF228" s="267"/>
      <c r="AG228" s="267"/>
      <c r="AH228" s="267"/>
      <c r="AI228" s="267"/>
      <c r="AJ228" s="267"/>
      <c r="AK228" s="267"/>
      <c r="AL228" s="267"/>
      <c r="AM228" s="267"/>
      <c r="AN228" s="267"/>
      <c r="AO228" s="269"/>
      <c r="AP228" s="269"/>
      <c r="AQ228" s="269"/>
      <c r="AR228" s="269"/>
      <c r="AS228" s="269"/>
      <c r="AT228" s="269"/>
      <c r="AU228" s="266"/>
      <c r="AV228" s="266"/>
      <c r="AW228" s="270"/>
      <c r="AX228" s="5"/>
    </row>
    <row r="229" spans="2:50" ht="12.75" customHeight="1">
      <c r="B229" s="40">
        <v>2</v>
      </c>
      <c r="C229" s="78">
        <f t="shared" si="30"/>
        <v>221</v>
      </c>
      <c r="D229" s="47">
        <v>3156</v>
      </c>
      <c r="E229" s="193" t="s">
        <v>189</v>
      </c>
      <c r="F229" s="193"/>
      <c r="G229" s="67" t="s">
        <v>28</v>
      </c>
      <c r="H229" s="67" t="s">
        <v>29</v>
      </c>
      <c r="I229" s="67" t="s">
        <v>76</v>
      </c>
      <c r="J229" s="157">
        <v>16</v>
      </c>
      <c r="K229" s="79">
        <v>1</v>
      </c>
      <c r="L229" s="170">
        <v>0</v>
      </c>
      <c r="M229" s="164">
        <v>5</v>
      </c>
      <c r="N229" s="47">
        <v>4</v>
      </c>
      <c r="O229" s="47">
        <v>1</v>
      </c>
      <c r="P229" s="68">
        <v>16</v>
      </c>
      <c r="Q229" s="47">
        <v>15</v>
      </c>
      <c r="R229" s="47">
        <v>1</v>
      </c>
      <c r="S229" s="69">
        <f>SUM(T229:U229)</f>
        <v>273.9</v>
      </c>
      <c r="T229" s="70">
        <v>250.38</v>
      </c>
      <c r="U229" s="70">
        <v>23.52</v>
      </c>
      <c r="V229" s="80">
        <v>0</v>
      </c>
      <c r="W229" s="81">
        <v>0</v>
      </c>
      <c r="X229" s="81">
        <v>0</v>
      </c>
      <c r="Y229" s="66">
        <v>2868</v>
      </c>
      <c r="Z229" s="66">
        <v>1902</v>
      </c>
      <c r="AA229" s="71"/>
      <c r="AB229" s="46"/>
      <c r="AC229" s="265"/>
      <c r="AD229" s="265"/>
      <c r="AE229" s="266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9"/>
      <c r="AP229" s="269"/>
      <c r="AQ229" s="269"/>
      <c r="AR229" s="269"/>
      <c r="AS229" s="269"/>
      <c r="AT229" s="269"/>
      <c r="AU229" s="266"/>
      <c r="AV229" s="266"/>
      <c r="AW229" s="270"/>
      <c r="AX229" s="5"/>
    </row>
    <row r="230" spans="2:50" ht="12.75" customHeight="1">
      <c r="B230" s="40">
        <v>2</v>
      </c>
      <c r="C230" s="77">
        <f t="shared" si="30"/>
        <v>222</v>
      </c>
      <c r="D230" s="41">
        <v>3143</v>
      </c>
      <c r="E230" s="191" t="s">
        <v>189</v>
      </c>
      <c r="F230" s="191"/>
      <c r="G230" s="10" t="s">
        <v>28</v>
      </c>
      <c r="H230" s="10" t="s">
        <v>29</v>
      </c>
      <c r="I230" s="10" t="s">
        <v>76</v>
      </c>
      <c r="J230" s="154">
        <v>20</v>
      </c>
      <c r="K230" s="77">
        <v>1</v>
      </c>
      <c r="L230" s="167">
        <v>0</v>
      </c>
      <c r="M230" s="161">
        <v>5</v>
      </c>
      <c r="N230" s="41">
        <v>4</v>
      </c>
      <c r="O230" s="41">
        <v>1</v>
      </c>
      <c r="P230" s="42">
        <v>18</v>
      </c>
      <c r="Q230" s="41">
        <v>17</v>
      </c>
      <c r="R230" s="41">
        <v>1</v>
      </c>
      <c r="S230" s="43">
        <v>309.8</v>
      </c>
      <c r="T230" s="44">
        <v>272.28</v>
      </c>
      <c r="U230" s="44">
        <v>37.52</v>
      </c>
      <c r="V230" s="73">
        <v>0</v>
      </c>
      <c r="W230" s="74">
        <v>0</v>
      </c>
      <c r="X230" s="74">
        <v>0</v>
      </c>
      <c r="Y230" s="9">
        <v>1420</v>
      </c>
      <c r="Z230" s="9">
        <v>1903</v>
      </c>
      <c r="AA230" s="45"/>
      <c r="AB230" s="46"/>
      <c r="AC230" s="265"/>
      <c r="AD230" s="265"/>
      <c r="AE230" s="266"/>
      <c r="AF230" s="267"/>
      <c r="AG230" s="267"/>
      <c r="AH230" s="267"/>
      <c r="AI230" s="267"/>
      <c r="AJ230" s="267"/>
      <c r="AK230" s="267"/>
      <c r="AL230" s="267"/>
      <c r="AM230" s="267"/>
      <c r="AN230" s="267"/>
      <c r="AO230" s="269"/>
      <c r="AP230" s="269"/>
      <c r="AQ230" s="269"/>
      <c r="AR230" s="269"/>
      <c r="AS230" s="269"/>
      <c r="AT230" s="269"/>
      <c r="AU230" s="266"/>
      <c r="AV230" s="266"/>
      <c r="AW230" s="270"/>
      <c r="AX230" s="5"/>
    </row>
    <row r="231" spans="2:50" ht="12.75" customHeight="1">
      <c r="B231" s="40">
        <v>2</v>
      </c>
      <c r="C231" s="77">
        <f t="shared" si="30"/>
        <v>223</v>
      </c>
      <c r="D231" s="41">
        <v>3144</v>
      </c>
      <c r="E231" s="191" t="s">
        <v>189</v>
      </c>
      <c r="F231" s="191"/>
      <c r="G231" s="10" t="s">
        <v>28</v>
      </c>
      <c r="H231" s="10" t="s">
        <v>29</v>
      </c>
      <c r="I231" s="10" t="s">
        <v>76</v>
      </c>
      <c r="J231" s="154">
        <v>24</v>
      </c>
      <c r="K231" s="77">
        <v>1</v>
      </c>
      <c r="L231" s="167">
        <v>0</v>
      </c>
      <c r="M231" s="161">
        <v>4</v>
      </c>
      <c r="N231" s="41">
        <v>4</v>
      </c>
      <c r="O231" s="41">
        <v>0</v>
      </c>
      <c r="P231" s="42">
        <v>17</v>
      </c>
      <c r="Q231" s="41">
        <v>17</v>
      </c>
      <c r="R231" s="41">
        <v>0</v>
      </c>
      <c r="S231" s="43">
        <v>264.07</v>
      </c>
      <c r="T231" s="44">
        <v>264.07</v>
      </c>
      <c r="U231" s="44">
        <v>0</v>
      </c>
      <c r="V231" s="73">
        <v>0</v>
      </c>
      <c r="W231" s="74">
        <v>0</v>
      </c>
      <c r="X231" s="74">
        <v>0</v>
      </c>
      <c r="Y231" s="9">
        <v>1590</v>
      </c>
      <c r="Z231" s="9">
        <v>1903</v>
      </c>
      <c r="AA231" s="45"/>
      <c r="AB231" s="46"/>
      <c r="AC231" s="265"/>
      <c r="AD231" s="265"/>
      <c r="AE231" s="266"/>
      <c r="AF231" s="267"/>
      <c r="AG231" s="267"/>
      <c r="AH231" s="267"/>
      <c r="AI231" s="267"/>
      <c r="AJ231" s="267"/>
      <c r="AK231" s="267"/>
      <c r="AL231" s="267"/>
      <c r="AM231" s="267"/>
      <c r="AN231" s="267"/>
      <c r="AO231" s="269"/>
      <c r="AP231" s="269"/>
      <c r="AQ231" s="269"/>
      <c r="AR231" s="269"/>
      <c r="AS231" s="269"/>
      <c r="AT231" s="269"/>
      <c r="AU231" s="266"/>
      <c r="AV231" s="266"/>
      <c r="AW231" s="270"/>
      <c r="AX231" s="5"/>
    </row>
    <row r="232" spans="2:50" ht="12.75" customHeight="1">
      <c r="B232" s="40">
        <v>2</v>
      </c>
      <c r="C232" s="77">
        <f t="shared" si="30"/>
        <v>224</v>
      </c>
      <c r="D232" s="41">
        <v>3145</v>
      </c>
      <c r="E232" s="191" t="s">
        <v>189</v>
      </c>
      <c r="F232" s="191"/>
      <c r="G232" s="10" t="s">
        <v>28</v>
      </c>
      <c r="H232" s="10" t="s">
        <v>29</v>
      </c>
      <c r="I232" s="10" t="s">
        <v>76</v>
      </c>
      <c r="J232" s="154">
        <v>30</v>
      </c>
      <c r="K232" s="77">
        <v>1</v>
      </c>
      <c r="L232" s="167">
        <v>0</v>
      </c>
      <c r="M232" s="161">
        <v>4</v>
      </c>
      <c r="N232" s="41">
        <v>3</v>
      </c>
      <c r="O232" s="41">
        <v>1</v>
      </c>
      <c r="P232" s="42">
        <v>12</v>
      </c>
      <c r="Q232" s="41">
        <v>7</v>
      </c>
      <c r="R232" s="41">
        <v>5</v>
      </c>
      <c r="S232" s="43">
        <v>246.49</v>
      </c>
      <c r="T232" s="44">
        <v>131.16</v>
      </c>
      <c r="U232" s="44">
        <v>115.33</v>
      </c>
      <c r="V232" s="73">
        <v>0</v>
      </c>
      <c r="W232" s="74">
        <v>0</v>
      </c>
      <c r="X232" s="74">
        <v>0</v>
      </c>
      <c r="Y232" s="9">
        <v>547</v>
      </c>
      <c r="Z232" s="9">
        <v>1900</v>
      </c>
      <c r="AA232" s="45"/>
      <c r="AB232" s="46"/>
      <c r="AC232" s="265"/>
      <c r="AD232" s="265"/>
      <c r="AE232" s="266"/>
      <c r="AF232" s="267"/>
      <c r="AG232" s="267"/>
      <c r="AH232" s="267"/>
      <c r="AI232" s="267"/>
      <c r="AJ232" s="267"/>
      <c r="AK232" s="267"/>
      <c r="AL232" s="267"/>
      <c r="AM232" s="267"/>
      <c r="AN232" s="267"/>
      <c r="AO232" s="269"/>
      <c r="AP232" s="269"/>
      <c r="AQ232" s="269"/>
      <c r="AR232" s="269"/>
      <c r="AS232" s="269"/>
      <c r="AT232" s="269"/>
      <c r="AU232" s="266"/>
      <c r="AV232" s="266"/>
      <c r="AW232" s="270"/>
      <c r="AX232" s="5"/>
    </row>
    <row r="233" spans="2:50" ht="12.75" customHeight="1">
      <c r="B233" s="40">
        <v>2</v>
      </c>
      <c r="C233" s="78">
        <f t="shared" si="30"/>
        <v>225</v>
      </c>
      <c r="D233" s="51">
        <v>3158</v>
      </c>
      <c r="E233" s="192" t="s">
        <v>190</v>
      </c>
      <c r="F233" s="192">
        <v>224</v>
      </c>
      <c r="G233" s="50" t="s">
        <v>28</v>
      </c>
      <c r="H233" s="50" t="s">
        <v>29</v>
      </c>
      <c r="I233" s="50" t="s">
        <v>76</v>
      </c>
      <c r="J233" s="155">
        <v>34</v>
      </c>
      <c r="K233" s="78">
        <v>1</v>
      </c>
      <c r="L233" s="168">
        <v>0</v>
      </c>
      <c r="M233" s="162">
        <v>6</v>
      </c>
      <c r="N233" s="51">
        <v>5</v>
      </c>
      <c r="O233" s="51">
        <v>1</v>
      </c>
      <c r="P233" s="52">
        <f>SUM(Q233:R233)</f>
        <v>16</v>
      </c>
      <c r="Q233" s="51">
        <v>15</v>
      </c>
      <c r="R233" s="51">
        <v>1</v>
      </c>
      <c r="S233" s="53">
        <f>SUM(T233:U233)</f>
        <v>250.29999999999998</v>
      </c>
      <c r="T233" s="54">
        <v>241.32</v>
      </c>
      <c r="U233" s="54">
        <v>8.98</v>
      </c>
      <c r="V233" s="75">
        <v>0</v>
      </c>
      <c r="W233" s="76">
        <v>0</v>
      </c>
      <c r="X233" s="76">
        <v>0</v>
      </c>
      <c r="Y233" s="49">
        <v>1110</v>
      </c>
      <c r="Z233" s="49">
        <v>1901</v>
      </c>
      <c r="AA233" s="55"/>
      <c r="AB233" s="46"/>
      <c r="AC233" s="265"/>
      <c r="AD233" s="265"/>
      <c r="AE233" s="266"/>
      <c r="AF233" s="267"/>
      <c r="AG233" s="267"/>
      <c r="AH233" s="267"/>
      <c r="AI233" s="267"/>
      <c r="AJ233" s="267"/>
      <c r="AK233" s="267"/>
      <c r="AL233" s="267"/>
      <c r="AM233" s="267"/>
      <c r="AN233" s="267"/>
      <c r="AO233" s="269"/>
      <c r="AP233" s="269"/>
      <c r="AQ233" s="269"/>
      <c r="AR233" s="269"/>
      <c r="AS233" s="269"/>
      <c r="AT233" s="269"/>
      <c r="AU233" s="266"/>
      <c r="AV233" s="266"/>
      <c r="AW233" s="270"/>
      <c r="AX233" s="5"/>
    </row>
    <row r="234" spans="2:50" ht="12.75" customHeight="1">
      <c r="B234" s="40">
        <v>2</v>
      </c>
      <c r="C234" s="78">
        <f t="shared" si="30"/>
        <v>226</v>
      </c>
      <c r="D234" s="51">
        <v>1104</v>
      </c>
      <c r="E234" s="192" t="s">
        <v>190</v>
      </c>
      <c r="F234" s="192">
        <v>37</v>
      </c>
      <c r="G234" s="50" t="s">
        <v>34</v>
      </c>
      <c r="H234" s="50" t="s">
        <v>29</v>
      </c>
      <c r="I234" s="50" t="s">
        <v>227</v>
      </c>
      <c r="J234" s="159" t="s">
        <v>143</v>
      </c>
      <c r="K234" s="78">
        <v>1</v>
      </c>
      <c r="L234" s="168">
        <v>0</v>
      </c>
      <c r="M234" s="162">
        <v>90</v>
      </c>
      <c r="N234" s="51">
        <v>90</v>
      </c>
      <c r="O234" s="51">
        <v>0</v>
      </c>
      <c r="P234" s="52">
        <v>300</v>
      </c>
      <c r="Q234" s="51">
        <v>300</v>
      </c>
      <c r="R234" s="51">
        <v>0</v>
      </c>
      <c r="S234" s="53">
        <v>3804.3</v>
      </c>
      <c r="T234" s="54">
        <v>3804.3</v>
      </c>
      <c r="U234" s="54">
        <v>0</v>
      </c>
      <c r="V234" s="75">
        <v>3804.3</v>
      </c>
      <c r="W234" s="76">
        <v>3804.3</v>
      </c>
      <c r="X234" s="76">
        <v>0</v>
      </c>
      <c r="Y234" s="49">
        <v>16958</v>
      </c>
      <c r="Z234" s="49">
        <v>1970</v>
      </c>
      <c r="AA234" s="55"/>
      <c r="AB234" s="46"/>
      <c r="AC234" s="265"/>
      <c r="AD234" s="265"/>
      <c r="AE234" s="266"/>
      <c r="AF234" s="266"/>
      <c r="AG234" s="267"/>
      <c r="AH234" s="267"/>
      <c r="AI234" s="267"/>
      <c r="AJ234" s="267"/>
      <c r="AK234" s="267"/>
      <c r="AL234" s="267"/>
      <c r="AM234" s="267"/>
      <c r="AN234" s="267"/>
      <c r="AO234" s="269"/>
      <c r="AP234" s="269"/>
      <c r="AQ234" s="269"/>
      <c r="AR234" s="269"/>
      <c r="AS234" s="269"/>
      <c r="AT234" s="269"/>
      <c r="AU234" s="266"/>
      <c r="AV234" s="266"/>
      <c r="AW234" s="270"/>
      <c r="AX234" s="5"/>
    </row>
    <row r="235" spans="2:50" ht="12.75" customHeight="1">
      <c r="B235" s="40">
        <v>2</v>
      </c>
      <c r="C235" s="77">
        <f t="shared" si="30"/>
        <v>227</v>
      </c>
      <c r="D235" s="41">
        <v>3149</v>
      </c>
      <c r="E235" s="191" t="s">
        <v>189</v>
      </c>
      <c r="F235" s="191"/>
      <c r="G235" s="10" t="s">
        <v>28</v>
      </c>
      <c r="H235" s="10" t="s">
        <v>29</v>
      </c>
      <c r="I235" s="10" t="s">
        <v>76</v>
      </c>
      <c r="J235" s="154">
        <v>51</v>
      </c>
      <c r="K235" s="77">
        <v>1</v>
      </c>
      <c r="L235" s="167">
        <v>0</v>
      </c>
      <c r="M235" s="161">
        <v>7</v>
      </c>
      <c r="N235" s="41">
        <v>7</v>
      </c>
      <c r="O235" s="41">
        <v>0</v>
      </c>
      <c r="P235" s="42">
        <v>22</v>
      </c>
      <c r="Q235" s="41">
        <v>22</v>
      </c>
      <c r="R235" s="41">
        <v>0</v>
      </c>
      <c r="S235" s="43">
        <f>SUM(T235:U235)</f>
        <v>319.06</v>
      </c>
      <c r="T235" s="44">
        <v>319.06</v>
      </c>
      <c r="U235" s="44">
        <v>0</v>
      </c>
      <c r="V235" s="73">
        <v>0</v>
      </c>
      <c r="W235" s="74">
        <v>0</v>
      </c>
      <c r="X235" s="74">
        <v>0</v>
      </c>
      <c r="Y235" s="9">
        <v>1316</v>
      </c>
      <c r="Z235" s="9">
        <v>1900</v>
      </c>
      <c r="AA235" s="45"/>
      <c r="AB235" s="46"/>
      <c r="AC235" s="265"/>
      <c r="AD235" s="265"/>
      <c r="AE235" s="266"/>
      <c r="AF235" s="267"/>
      <c r="AG235" s="267"/>
      <c r="AH235" s="267"/>
      <c r="AI235" s="267"/>
      <c r="AJ235" s="267"/>
      <c r="AK235" s="267"/>
      <c r="AL235" s="267"/>
      <c r="AM235" s="267"/>
      <c r="AN235" s="267"/>
      <c r="AO235" s="269"/>
      <c r="AP235" s="269"/>
      <c r="AQ235" s="269"/>
      <c r="AR235" s="269"/>
      <c r="AS235" s="269"/>
      <c r="AT235" s="269"/>
      <c r="AU235" s="266"/>
      <c r="AV235" s="266"/>
      <c r="AW235" s="270"/>
      <c r="AX235" s="5"/>
    </row>
    <row r="236" spans="2:50" ht="12.75" customHeight="1">
      <c r="B236" s="40">
        <v>2</v>
      </c>
      <c r="C236" s="78">
        <f t="shared" si="30"/>
        <v>228</v>
      </c>
      <c r="D236" s="51">
        <v>6020</v>
      </c>
      <c r="E236" s="192" t="s">
        <v>190</v>
      </c>
      <c r="F236" s="192">
        <v>68</v>
      </c>
      <c r="G236" s="50" t="s">
        <v>34</v>
      </c>
      <c r="H236" s="50" t="s">
        <v>29</v>
      </c>
      <c r="I236" s="50" t="s">
        <v>144</v>
      </c>
      <c r="J236" s="155" t="s">
        <v>145</v>
      </c>
      <c r="K236" s="78">
        <v>0</v>
      </c>
      <c r="L236" s="168">
        <v>1</v>
      </c>
      <c r="M236" s="162">
        <f>SUM(N236:O236)</f>
        <v>5</v>
      </c>
      <c r="N236" s="51">
        <v>0</v>
      </c>
      <c r="O236" s="51">
        <v>5</v>
      </c>
      <c r="P236" s="52">
        <f>SUM(Q236:R236)</f>
        <v>11</v>
      </c>
      <c r="Q236" s="51">
        <v>0</v>
      </c>
      <c r="R236" s="51">
        <v>11</v>
      </c>
      <c r="S236" s="53">
        <f>SUM(T236:U236)</f>
        <v>269.34</v>
      </c>
      <c r="T236" s="54">
        <v>0</v>
      </c>
      <c r="U236" s="54">
        <v>269.34</v>
      </c>
      <c r="V236" s="75">
        <f>SUM(W236:X236)</f>
        <v>212.34</v>
      </c>
      <c r="W236" s="76">
        <v>0</v>
      </c>
      <c r="X236" s="76">
        <v>212.34</v>
      </c>
      <c r="Y236" s="49">
        <v>1238</v>
      </c>
      <c r="Z236" s="49">
        <v>1973</v>
      </c>
      <c r="AA236" s="55"/>
      <c r="AB236" s="46"/>
      <c r="AC236" s="265"/>
      <c r="AD236" s="265"/>
      <c r="AE236" s="266"/>
      <c r="AF236" s="267"/>
      <c r="AG236" s="267"/>
      <c r="AH236" s="267"/>
      <c r="AI236" s="267"/>
      <c r="AJ236" s="267"/>
      <c r="AK236" s="267"/>
      <c r="AL236" s="267"/>
      <c r="AM236" s="267"/>
      <c r="AN236" s="267"/>
      <c r="AO236" s="269"/>
      <c r="AP236" s="269"/>
      <c r="AQ236" s="269"/>
      <c r="AR236" s="269"/>
      <c r="AS236" s="269"/>
      <c r="AT236" s="269"/>
      <c r="AU236" s="266"/>
      <c r="AV236" s="266"/>
      <c r="AW236" s="270"/>
      <c r="AX236" s="5"/>
    </row>
    <row r="237" spans="2:50" ht="12.75" customHeight="1">
      <c r="B237" s="40">
        <v>2</v>
      </c>
      <c r="C237" s="77">
        <f t="shared" si="30"/>
        <v>229</v>
      </c>
      <c r="D237" s="41">
        <v>3151</v>
      </c>
      <c r="E237" s="191" t="s">
        <v>189</v>
      </c>
      <c r="F237" s="191"/>
      <c r="G237" s="10" t="s">
        <v>28</v>
      </c>
      <c r="H237" s="10" t="s">
        <v>29</v>
      </c>
      <c r="I237" s="10" t="s">
        <v>76</v>
      </c>
      <c r="J237" s="154">
        <v>69</v>
      </c>
      <c r="K237" s="77">
        <v>1</v>
      </c>
      <c r="L237" s="167">
        <v>0</v>
      </c>
      <c r="M237" s="161">
        <v>7</v>
      </c>
      <c r="N237" s="41">
        <v>6</v>
      </c>
      <c r="O237" s="41">
        <v>1</v>
      </c>
      <c r="P237" s="42">
        <f>SUM(Q237:R237)</f>
        <v>20</v>
      </c>
      <c r="Q237" s="41">
        <v>19</v>
      </c>
      <c r="R237" s="41">
        <v>1</v>
      </c>
      <c r="S237" s="43">
        <f>SUM(T237:U237)</f>
        <v>341.44999999999993</v>
      </c>
      <c r="T237" s="44">
        <f>323.46+2.9</f>
        <v>326.35999999999996</v>
      </c>
      <c r="U237" s="44">
        <v>15.09</v>
      </c>
      <c r="V237" s="73">
        <v>0</v>
      </c>
      <c r="W237" s="74">
        <v>0</v>
      </c>
      <c r="X237" s="74">
        <v>0</v>
      </c>
      <c r="Y237" s="9">
        <v>2002</v>
      </c>
      <c r="Z237" s="9">
        <v>1900</v>
      </c>
      <c r="AA237" s="45"/>
      <c r="AB237" s="46"/>
      <c r="AC237" s="265"/>
      <c r="AD237" s="265"/>
      <c r="AE237" s="266"/>
      <c r="AF237" s="267"/>
      <c r="AG237" s="267"/>
      <c r="AH237" s="267"/>
      <c r="AI237" s="267"/>
      <c r="AJ237" s="267"/>
      <c r="AK237" s="267"/>
      <c r="AL237" s="267"/>
      <c r="AM237" s="267"/>
      <c r="AN237" s="267"/>
      <c r="AO237" s="269"/>
      <c r="AP237" s="269"/>
      <c r="AQ237" s="269"/>
      <c r="AR237" s="269"/>
      <c r="AS237" s="269"/>
      <c r="AT237" s="269"/>
      <c r="AU237" s="266"/>
      <c r="AV237" s="266"/>
      <c r="AW237" s="270"/>
      <c r="AX237" s="5"/>
    </row>
    <row r="238" spans="2:50" ht="12.75" customHeight="1">
      <c r="B238" s="40">
        <v>2</v>
      </c>
      <c r="C238" s="78">
        <f t="shared" si="30"/>
        <v>230</v>
      </c>
      <c r="D238" s="51">
        <v>3152</v>
      </c>
      <c r="E238" s="192" t="s">
        <v>190</v>
      </c>
      <c r="F238" s="192">
        <v>76</v>
      </c>
      <c r="G238" s="50" t="s">
        <v>28</v>
      </c>
      <c r="H238" s="50" t="s">
        <v>29</v>
      </c>
      <c r="I238" s="50" t="s">
        <v>144</v>
      </c>
      <c r="J238" s="155">
        <v>82</v>
      </c>
      <c r="K238" s="78">
        <v>1</v>
      </c>
      <c r="L238" s="168">
        <v>0</v>
      </c>
      <c r="M238" s="162">
        <v>8</v>
      </c>
      <c r="N238" s="51">
        <v>8</v>
      </c>
      <c r="O238" s="51">
        <v>0</v>
      </c>
      <c r="P238" s="52">
        <v>23</v>
      </c>
      <c r="Q238" s="51">
        <v>23</v>
      </c>
      <c r="R238" s="51">
        <v>0</v>
      </c>
      <c r="S238" s="53">
        <v>454.2</v>
      </c>
      <c r="T238" s="54">
        <v>454.2</v>
      </c>
      <c r="U238" s="54">
        <v>0</v>
      </c>
      <c r="V238" s="75">
        <v>0</v>
      </c>
      <c r="W238" s="76">
        <v>0</v>
      </c>
      <c r="X238" s="76">
        <v>0</v>
      </c>
      <c r="Y238" s="49">
        <v>1735</v>
      </c>
      <c r="Z238" s="49">
        <v>1900</v>
      </c>
      <c r="AA238" s="55"/>
      <c r="AB238" s="46"/>
      <c r="AC238" s="265"/>
      <c r="AD238" s="265"/>
      <c r="AE238" s="266"/>
      <c r="AF238" s="267"/>
      <c r="AG238" s="267"/>
      <c r="AH238" s="267"/>
      <c r="AI238" s="267"/>
      <c r="AJ238" s="267"/>
      <c r="AK238" s="267"/>
      <c r="AL238" s="267"/>
      <c r="AM238" s="267"/>
      <c r="AN238" s="267"/>
      <c r="AO238" s="269"/>
      <c r="AP238" s="269"/>
      <c r="AQ238" s="269"/>
      <c r="AR238" s="269"/>
      <c r="AS238" s="269"/>
      <c r="AT238" s="269"/>
      <c r="AU238" s="266"/>
      <c r="AV238" s="266"/>
      <c r="AW238" s="270"/>
      <c r="AX238" s="5"/>
    </row>
    <row r="239" spans="2:50" ht="12.75" customHeight="1">
      <c r="B239" s="40">
        <v>2</v>
      </c>
      <c r="C239" s="77">
        <f>+C238+1</f>
        <v>231</v>
      </c>
      <c r="D239" s="41">
        <v>6027</v>
      </c>
      <c r="E239" s="191" t="s">
        <v>189</v>
      </c>
      <c r="F239" s="191"/>
      <c r="G239" s="10" t="s">
        <v>28</v>
      </c>
      <c r="H239" s="10" t="s">
        <v>29</v>
      </c>
      <c r="I239" s="10" t="s">
        <v>76</v>
      </c>
      <c r="J239" s="154">
        <v>83</v>
      </c>
      <c r="K239" s="77">
        <v>0</v>
      </c>
      <c r="L239" s="167">
        <v>1</v>
      </c>
      <c r="M239" s="161">
        <v>1</v>
      </c>
      <c r="N239" s="41">
        <v>0</v>
      </c>
      <c r="O239" s="41">
        <v>1</v>
      </c>
      <c r="P239" s="42">
        <v>16</v>
      </c>
      <c r="Q239" s="41">
        <v>0</v>
      </c>
      <c r="R239" s="41">
        <v>16</v>
      </c>
      <c r="S239" s="43">
        <v>937.49</v>
      </c>
      <c r="T239" s="44">
        <v>0</v>
      </c>
      <c r="U239" s="44">
        <v>937.49</v>
      </c>
      <c r="V239" s="73">
        <v>0</v>
      </c>
      <c r="W239" s="74">
        <v>0</v>
      </c>
      <c r="X239" s="74">
        <v>0</v>
      </c>
      <c r="Y239" s="41">
        <v>4561</v>
      </c>
      <c r="Z239" s="151">
        <v>1920</v>
      </c>
      <c r="AA239" s="45"/>
      <c r="AB239" s="46"/>
      <c r="AC239" s="265"/>
      <c r="AD239" s="265"/>
      <c r="AE239" s="266"/>
      <c r="AF239" s="267"/>
      <c r="AG239" s="267"/>
      <c r="AH239" s="267"/>
      <c r="AI239" s="267"/>
      <c r="AJ239" s="267"/>
      <c r="AK239" s="267"/>
      <c r="AL239" s="267"/>
      <c r="AM239" s="267"/>
      <c r="AN239" s="267"/>
      <c r="AO239" s="269"/>
      <c r="AP239" s="269"/>
      <c r="AQ239" s="269"/>
      <c r="AR239" s="269"/>
      <c r="AS239" s="269"/>
      <c r="AT239" s="269"/>
      <c r="AU239" s="266"/>
      <c r="AV239" s="266"/>
      <c r="AW239" s="270"/>
      <c r="AX239" s="5"/>
    </row>
    <row r="240" spans="2:50" ht="12.75" customHeight="1">
      <c r="B240" s="40">
        <v>2</v>
      </c>
      <c r="C240" s="77">
        <f>+C239+1</f>
        <v>232</v>
      </c>
      <c r="D240" s="41">
        <v>3153</v>
      </c>
      <c r="E240" s="191" t="s">
        <v>189</v>
      </c>
      <c r="F240" s="191"/>
      <c r="G240" s="10" t="s">
        <v>28</v>
      </c>
      <c r="H240" s="10" t="s">
        <v>29</v>
      </c>
      <c r="I240" s="10" t="s">
        <v>76</v>
      </c>
      <c r="J240" s="154">
        <v>87</v>
      </c>
      <c r="K240" s="77">
        <v>1</v>
      </c>
      <c r="L240" s="167">
        <v>0</v>
      </c>
      <c r="M240" s="161">
        <v>4</v>
      </c>
      <c r="N240" s="41">
        <v>4</v>
      </c>
      <c r="O240" s="41">
        <v>0</v>
      </c>
      <c r="P240" s="42">
        <v>12</v>
      </c>
      <c r="Q240" s="41">
        <v>12</v>
      </c>
      <c r="R240" s="41">
        <v>0</v>
      </c>
      <c r="S240" s="43">
        <v>167.09</v>
      </c>
      <c r="T240" s="44">
        <v>167.09</v>
      </c>
      <c r="U240" s="44">
        <v>0</v>
      </c>
      <c r="V240" s="73">
        <v>0</v>
      </c>
      <c r="W240" s="74">
        <v>0</v>
      </c>
      <c r="X240" s="74">
        <v>0</v>
      </c>
      <c r="Y240" s="9">
        <v>803</v>
      </c>
      <c r="Z240" s="9">
        <v>1920</v>
      </c>
      <c r="AA240" s="72" t="s">
        <v>159</v>
      </c>
      <c r="AB240" s="46"/>
      <c r="AC240" s="265"/>
      <c r="AD240" s="265"/>
      <c r="AE240" s="266"/>
      <c r="AF240" s="267"/>
      <c r="AG240" s="267"/>
      <c r="AH240" s="267"/>
      <c r="AI240" s="267"/>
      <c r="AJ240" s="267"/>
      <c r="AK240" s="267"/>
      <c r="AL240" s="267"/>
      <c r="AM240" s="267"/>
      <c r="AN240" s="267"/>
      <c r="AO240" s="269"/>
      <c r="AP240" s="269"/>
      <c r="AQ240" s="269"/>
      <c r="AR240" s="269"/>
      <c r="AS240" s="269"/>
      <c r="AT240" s="269"/>
      <c r="AU240" s="266"/>
      <c r="AV240" s="266"/>
      <c r="AW240" s="270"/>
      <c r="AX240" s="5"/>
    </row>
    <row r="241" spans="2:50" ht="12.75" customHeight="1">
      <c r="B241" s="40">
        <v>2</v>
      </c>
      <c r="C241" s="78">
        <f t="shared" si="30"/>
        <v>233</v>
      </c>
      <c r="D241" s="51">
        <v>3154</v>
      </c>
      <c r="E241" s="192" t="s">
        <v>190</v>
      </c>
      <c r="F241" s="192">
        <v>99</v>
      </c>
      <c r="G241" s="50" t="s">
        <v>28</v>
      </c>
      <c r="H241" s="50" t="s">
        <v>29</v>
      </c>
      <c r="I241" s="50" t="s">
        <v>144</v>
      </c>
      <c r="J241" s="155">
        <v>93</v>
      </c>
      <c r="K241" s="78">
        <v>1</v>
      </c>
      <c r="L241" s="168">
        <v>0</v>
      </c>
      <c r="M241" s="162">
        <v>4</v>
      </c>
      <c r="N241" s="51">
        <v>4</v>
      </c>
      <c r="O241" s="51">
        <v>0</v>
      </c>
      <c r="P241" s="52">
        <v>16</v>
      </c>
      <c r="Q241" s="51">
        <v>16</v>
      </c>
      <c r="R241" s="51">
        <v>0</v>
      </c>
      <c r="S241" s="53">
        <v>282.43</v>
      </c>
      <c r="T241" s="54">
        <v>282.43</v>
      </c>
      <c r="U241" s="54">
        <v>0</v>
      </c>
      <c r="V241" s="75">
        <v>0</v>
      </c>
      <c r="W241" s="76">
        <v>0</v>
      </c>
      <c r="X241" s="76">
        <v>0</v>
      </c>
      <c r="Y241" s="49">
        <v>1372</v>
      </c>
      <c r="Z241" s="49">
        <v>1906</v>
      </c>
      <c r="AA241" s="55"/>
      <c r="AB241" s="46"/>
      <c r="AC241" s="265"/>
      <c r="AD241" s="265"/>
      <c r="AE241" s="266"/>
      <c r="AF241" s="267"/>
      <c r="AG241" s="267"/>
      <c r="AH241" s="267"/>
      <c r="AI241" s="267"/>
      <c r="AJ241" s="267"/>
      <c r="AK241" s="267"/>
      <c r="AL241" s="267"/>
      <c r="AM241" s="267"/>
      <c r="AN241" s="267"/>
      <c r="AO241" s="269"/>
      <c r="AP241" s="269"/>
      <c r="AQ241" s="269"/>
      <c r="AR241" s="269"/>
      <c r="AS241" s="269"/>
      <c r="AT241" s="269"/>
      <c r="AU241" s="266"/>
      <c r="AV241" s="266"/>
      <c r="AW241" s="270"/>
      <c r="AX241" s="5"/>
    </row>
    <row r="242" spans="2:50" ht="12.75" customHeight="1">
      <c r="B242" s="40">
        <v>2</v>
      </c>
      <c r="C242" s="78">
        <f t="shared" si="30"/>
        <v>234</v>
      </c>
      <c r="D242" s="51">
        <v>3155</v>
      </c>
      <c r="E242" s="192" t="s">
        <v>190</v>
      </c>
      <c r="F242" s="192">
        <v>222</v>
      </c>
      <c r="G242" s="50" t="s">
        <v>28</v>
      </c>
      <c r="H242" s="50" t="s">
        <v>29</v>
      </c>
      <c r="I242" s="50" t="s">
        <v>76</v>
      </c>
      <c r="J242" s="155">
        <v>95</v>
      </c>
      <c r="K242" s="78">
        <v>1</v>
      </c>
      <c r="L242" s="168">
        <v>0</v>
      </c>
      <c r="M242" s="162">
        <v>6</v>
      </c>
      <c r="N242" s="51">
        <v>6</v>
      </c>
      <c r="O242" s="51">
        <v>0</v>
      </c>
      <c r="P242" s="52">
        <v>23</v>
      </c>
      <c r="Q242" s="51">
        <v>23</v>
      </c>
      <c r="R242" s="51">
        <v>0</v>
      </c>
      <c r="S242" s="53">
        <v>382.93</v>
      </c>
      <c r="T242" s="54">
        <v>382.93</v>
      </c>
      <c r="U242" s="54">
        <v>0</v>
      </c>
      <c r="V242" s="75">
        <v>0</v>
      </c>
      <c r="W242" s="76">
        <v>0</v>
      </c>
      <c r="X242" s="76">
        <v>0</v>
      </c>
      <c r="Y242" s="49">
        <v>1488</v>
      </c>
      <c r="Z242" s="49">
        <v>1900</v>
      </c>
      <c r="AA242" s="55"/>
      <c r="AB242" s="46"/>
      <c r="AC242" s="265"/>
      <c r="AD242" s="265"/>
      <c r="AE242" s="266"/>
      <c r="AF242" s="267"/>
      <c r="AG242" s="267"/>
      <c r="AH242" s="267"/>
      <c r="AI242" s="267"/>
      <c r="AJ242" s="267"/>
      <c r="AK242" s="267"/>
      <c r="AL242" s="267"/>
      <c r="AM242" s="267"/>
      <c r="AN242" s="267"/>
      <c r="AO242" s="269"/>
      <c r="AP242" s="269"/>
      <c r="AQ242" s="269"/>
      <c r="AR242" s="269"/>
      <c r="AS242" s="269"/>
      <c r="AT242" s="269"/>
      <c r="AU242" s="266"/>
      <c r="AV242" s="266"/>
      <c r="AW242" s="270"/>
      <c r="AX242" s="5"/>
    </row>
    <row r="243" spans="2:50" ht="12.75" customHeight="1">
      <c r="B243" s="40">
        <v>2</v>
      </c>
      <c r="C243" s="77">
        <f t="shared" si="30"/>
        <v>235</v>
      </c>
      <c r="D243" s="41">
        <v>2003</v>
      </c>
      <c r="E243" s="191" t="s">
        <v>189</v>
      </c>
      <c r="F243" s="191"/>
      <c r="G243" s="10" t="s">
        <v>28</v>
      </c>
      <c r="H243" s="10" t="s">
        <v>29</v>
      </c>
      <c r="I243" s="10" t="s">
        <v>76</v>
      </c>
      <c r="J243" s="154">
        <v>97</v>
      </c>
      <c r="K243" s="77">
        <v>1</v>
      </c>
      <c r="L243" s="167">
        <v>0</v>
      </c>
      <c r="M243" s="161">
        <v>5</v>
      </c>
      <c r="N243" s="41">
        <v>5</v>
      </c>
      <c r="O243" s="41">
        <v>0</v>
      </c>
      <c r="P243" s="42">
        <v>12</v>
      </c>
      <c r="Q243" s="41">
        <v>12</v>
      </c>
      <c r="R243" s="41">
        <v>0</v>
      </c>
      <c r="S243" s="43">
        <f>SUM(T243:U243)</f>
        <v>207.84</v>
      </c>
      <c r="T243" s="44">
        <v>207.84</v>
      </c>
      <c r="U243" s="44">
        <v>0</v>
      </c>
      <c r="V243" s="73">
        <v>0</v>
      </c>
      <c r="W243" s="74">
        <v>0</v>
      </c>
      <c r="X243" s="74">
        <v>0</v>
      </c>
      <c r="Y243" s="9">
        <v>646</v>
      </c>
      <c r="Z243" s="9">
        <v>1900</v>
      </c>
      <c r="AA243" s="45"/>
      <c r="AB243" s="46"/>
      <c r="AC243" s="265"/>
      <c r="AD243" s="265"/>
      <c r="AE243" s="266"/>
      <c r="AF243" s="267"/>
      <c r="AG243" s="267"/>
      <c r="AH243" s="267"/>
      <c r="AI243" s="267"/>
      <c r="AJ243" s="267"/>
      <c r="AK243" s="267"/>
      <c r="AL243" s="267"/>
      <c r="AM243" s="267"/>
      <c r="AN243" s="267"/>
      <c r="AO243" s="269"/>
      <c r="AP243" s="269"/>
      <c r="AQ243" s="269"/>
      <c r="AR243" s="269"/>
      <c r="AS243" s="269"/>
      <c r="AT243" s="269"/>
      <c r="AU243" s="266"/>
      <c r="AV243" s="266"/>
      <c r="AW243" s="270"/>
      <c r="AX243" s="5"/>
    </row>
    <row r="244" spans="2:50" ht="12.75" customHeight="1">
      <c r="B244" s="40">
        <v>4</v>
      </c>
      <c r="C244" s="78">
        <f t="shared" si="30"/>
        <v>236</v>
      </c>
      <c r="D244" s="51">
        <v>1112</v>
      </c>
      <c r="E244" s="192" t="s">
        <v>190</v>
      </c>
      <c r="F244" s="192">
        <v>14</v>
      </c>
      <c r="G244" s="50" t="s">
        <v>34</v>
      </c>
      <c r="H244" s="50" t="s">
        <v>29</v>
      </c>
      <c r="I244" s="50" t="s">
        <v>230</v>
      </c>
      <c r="J244" s="155" t="s">
        <v>147</v>
      </c>
      <c r="K244" s="78">
        <v>1</v>
      </c>
      <c r="L244" s="168">
        <v>0</v>
      </c>
      <c r="M244" s="162">
        <v>55</v>
      </c>
      <c r="N244" s="51">
        <v>54</v>
      </c>
      <c r="O244" s="51">
        <v>1</v>
      </c>
      <c r="P244" s="52">
        <v>200</v>
      </c>
      <c r="Q244" s="51">
        <v>195</v>
      </c>
      <c r="R244" s="51">
        <v>5</v>
      </c>
      <c r="S244" s="53">
        <v>3311.5</v>
      </c>
      <c r="T244" s="54">
        <v>3238.13</v>
      </c>
      <c r="U244" s="54">
        <v>73.37</v>
      </c>
      <c r="V244" s="75">
        <v>3311.5</v>
      </c>
      <c r="W244" s="76">
        <v>3238.13</v>
      </c>
      <c r="X244" s="76">
        <v>73.37</v>
      </c>
      <c r="Y244" s="49">
        <v>16009</v>
      </c>
      <c r="Z244" s="49">
        <v>1994</v>
      </c>
      <c r="AA244" s="55"/>
      <c r="AB244" s="46"/>
      <c r="AC244" s="265"/>
      <c r="AD244" s="265"/>
      <c r="AE244" s="266"/>
      <c r="AF244" s="267"/>
      <c r="AG244" s="267"/>
      <c r="AH244" s="267"/>
      <c r="AI244" s="267"/>
      <c r="AJ244" s="267"/>
      <c r="AK244" s="267"/>
      <c r="AL244" s="267"/>
      <c r="AM244" s="267"/>
      <c r="AN244" s="267"/>
      <c r="AO244" s="269"/>
      <c r="AP244" s="269"/>
      <c r="AQ244" s="269"/>
      <c r="AR244" s="269"/>
      <c r="AS244" s="269"/>
      <c r="AT244" s="269"/>
      <c r="AU244" s="266"/>
      <c r="AV244" s="266"/>
      <c r="AW244" s="270"/>
      <c r="AX244" s="5"/>
    </row>
    <row r="245" spans="2:50" ht="12.75" customHeight="1">
      <c r="B245" s="40">
        <v>4</v>
      </c>
      <c r="C245" s="78">
        <f t="shared" si="30"/>
        <v>237</v>
      </c>
      <c r="D245" s="51">
        <v>1119</v>
      </c>
      <c r="E245" s="192" t="s">
        <v>190</v>
      </c>
      <c r="F245" s="192">
        <v>186</v>
      </c>
      <c r="G245" s="50" t="s">
        <v>32</v>
      </c>
      <c r="H245" s="50" t="s">
        <v>29</v>
      </c>
      <c r="I245" s="50" t="s">
        <v>146</v>
      </c>
      <c r="J245" s="155">
        <v>9</v>
      </c>
      <c r="K245" s="78">
        <v>1</v>
      </c>
      <c r="L245" s="168">
        <v>0</v>
      </c>
      <c r="M245" s="162">
        <f>SUM(N245:O245)</f>
        <v>8</v>
      </c>
      <c r="N245" s="51">
        <v>8</v>
      </c>
      <c r="O245" s="51">
        <v>0</v>
      </c>
      <c r="P245" s="52">
        <f>SUM(Q245:R245)</f>
        <v>24</v>
      </c>
      <c r="Q245" s="51">
        <v>24</v>
      </c>
      <c r="R245" s="51">
        <v>0</v>
      </c>
      <c r="S245" s="53">
        <f>SUM(T245:U245)</f>
        <v>432.2</v>
      </c>
      <c r="T245" s="54">
        <v>432.2</v>
      </c>
      <c r="U245" s="54">
        <v>0</v>
      </c>
      <c r="V245" s="75">
        <f>SUM(W245:X245)</f>
        <v>432.2</v>
      </c>
      <c r="W245" s="76">
        <v>432.2</v>
      </c>
      <c r="X245" s="76">
        <v>0</v>
      </c>
      <c r="Y245" s="49">
        <v>2511</v>
      </c>
      <c r="Z245" s="49">
        <v>1935</v>
      </c>
      <c r="AA245" s="55"/>
      <c r="AB245" s="46"/>
      <c r="AC245" s="265"/>
      <c r="AD245" s="265"/>
      <c r="AE245" s="266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9"/>
      <c r="AP245" s="269"/>
      <c r="AQ245" s="269"/>
      <c r="AR245" s="269"/>
      <c r="AS245" s="269"/>
      <c r="AT245" s="269"/>
      <c r="AU245" s="266"/>
      <c r="AV245" s="266"/>
      <c r="AW245" s="270"/>
      <c r="AX245" s="5"/>
    </row>
    <row r="246" spans="2:50" ht="12.75" customHeight="1">
      <c r="B246" s="40">
        <v>4</v>
      </c>
      <c r="C246" s="78">
        <f t="shared" si="30"/>
        <v>238</v>
      </c>
      <c r="D246" s="51">
        <v>1105</v>
      </c>
      <c r="E246" s="192" t="s">
        <v>190</v>
      </c>
      <c r="F246" s="192">
        <v>88</v>
      </c>
      <c r="G246" s="50" t="s">
        <v>32</v>
      </c>
      <c r="H246" s="50" t="s">
        <v>29</v>
      </c>
      <c r="I246" s="50" t="s">
        <v>146</v>
      </c>
      <c r="J246" s="155">
        <v>11</v>
      </c>
      <c r="K246" s="78">
        <v>1</v>
      </c>
      <c r="L246" s="168">
        <v>0</v>
      </c>
      <c r="M246" s="162">
        <v>5</v>
      </c>
      <c r="N246" s="51">
        <v>5</v>
      </c>
      <c r="O246" s="51">
        <v>0</v>
      </c>
      <c r="P246" s="52">
        <v>25</v>
      </c>
      <c r="Q246" s="51">
        <v>25</v>
      </c>
      <c r="R246" s="51">
        <v>0</v>
      </c>
      <c r="S246" s="53">
        <v>367.64</v>
      </c>
      <c r="T246" s="54">
        <v>367.64</v>
      </c>
      <c r="U246" s="54">
        <v>0</v>
      </c>
      <c r="V246" s="75">
        <v>0</v>
      </c>
      <c r="W246" s="76">
        <v>0</v>
      </c>
      <c r="X246" s="76">
        <v>0</v>
      </c>
      <c r="Y246" s="49">
        <v>1590</v>
      </c>
      <c r="Z246" s="49">
        <v>1935</v>
      </c>
      <c r="AA246" s="55"/>
      <c r="AB246" s="46"/>
      <c r="AC246" s="265"/>
      <c r="AD246" s="265"/>
      <c r="AE246" s="266"/>
      <c r="AF246" s="267"/>
      <c r="AG246" s="267"/>
      <c r="AH246" s="267"/>
      <c r="AI246" s="267"/>
      <c r="AJ246" s="267"/>
      <c r="AK246" s="267"/>
      <c r="AL246" s="267"/>
      <c r="AM246" s="267"/>
      <c r="AN246" s="267"/>
      <c r="AO246" s="269"/>
      <c r="AP246" s="269"/>
      <c r="AQ246" s="269"/>
      <c r="AR246" s="269"/>
      <c r="AS246" s="269"/>
      <c r="AT246" s="269"/>
      <c r="AU246" s="266"/>
      <c r="AV246" s="266"/>
      <c r="AW246" s="270"/>
      <c r="AX246" s="5"/>
    </row>
    <row r="247" spans="2:50" ht="12.75" customHeight="1">
      <c r="B247" s="40">
        <v>4</v>
      </c>
      <c r="C247" s="78">
        <f t="shared" si="30"/>
        <v>239</v>
      </c>
      <c r="D247" s="51">
        <v>1106</v>
      </c>
      <c r="E247" s="192" t="s">
        <v>190</v>
      </c>
      <c r="F247" s="192">
        <v>48</v>
      </c>
      <c r="G247" s="50" t="s">
        <v>32</v>
      </c>
      <c r="H247" s="50" t="s">
        <v>29</v>
      </c>
      <c r="I247" s="50" t="s">
        <v>146</v>
      </c>
      <c r="J247" s="155">
        <v>13</v>
      </c>
      <c r="K247" s="78">
        <v>1</v>
      </c>
      <c r="L247" s="168">
        <v>0</v>
      </c>
      <c r="M247" s="162">
        <v>5</v>
      </c>
      <c r="N247" s="51">
        <v>5</v>
      </c>
      <c r="O247" s="51">
        <v>0</v>
      </c>
      <c r="P247" s="52">
        <v>25</v>
      </c>
      <c r="Q247" s="51">
        <v>25</v>
      </c>
      <c r="R247" s="51">
        <v>0</v>
      </c>
      <c r="S247" s="53">
        <v>371.93</v>
      </c>
      <c r="T247" s="54">
        <v>371.93</v>
      </c>
      <c r="U247" s="54">
        <v>0</v>
      </c>
      <c r="V247" s="75">
        <v>0</v>
      </c>
      <c r="W247" s="76">
        <v>0</v>
      </c>
      <c r="X247" s="76">
        <v>0</v>
      </c>
      <c r="Y247" s="49">
        <v>1590</v>
      </c>
      <c r="Z247" s="49">
        <v>1935</v>
      </c>
      <c r="AA247" s="55"/>
      <c r="AB247" s="46"/>
      <c r="AC247" s="265"/>
      <c r="AD247" s="265"/>
      <c r="AE247" s="266"/>
      <c r="AF247" s="267"/>
      <c r="AG247" s="267"/>
      <c r="AH247" s="267"/>
      <c r="AI247" s="267"/>
      <c r="AJ247" s="267"/>
      <c r="AK247" s="267"/>
      <c r="AL247" s="267"/>
      <c r="AM247" s="267"/>
      <c r="AN247" s="267"/>
      <c r="AO247" s="269"/>
      <c r="AP247" s="269"/>
      <c r="AQ247" s="269"/>
      <c r="AR247" s="269"/>
      <c r="AS247" s="269"/>
      <c r="AT247" s="269"/>
      <c r="AU247" s="266"/>
      <c r="AV247" s="266"/>
      <c r="AW247" s="270"/>
      <c r="AX247" s="5"/>
    </row>
    <row r="248" spans="2:50" ht="12.75" customHeight="1">
      <c r="B248" s="40">
        <v>4</v>
      </c>
      <c r="C248" s="78">
        <f t="shared" si="30"/>
        <v>240</v>
      </c>
      <c r="D248" s="51">
        <v>1107</v>
      </c>
      <c r="E248" s="192" t="s">
        <v>190</v>
      </c>
      <c r="F248" s="192">
        <v>15</v>
      </c>
      <c r="G248" s="50" t="s">
        <v>32</v>
      </c>
      <c r="H248" s="50" t="s">
        <v>29</v>
      </c>
      <c r="I248" s="50" t="s">
        <v>146</v>
      </c>
      <c r="J248" s="155">
        <v>15</v>
      </c>
      <c r="K248" s="78">
        <v>1</v>
      </c>
      <c r="L248" s="168">
        <v>0</v>
      </c>
      <c r="M248" s="162">
        <v>5</v>
      </c>
      <c r="N248" s="51">
        <v>5</v>
      </c>
      <c r="O248" s="51">
        <v>0</v>
      </c>
      <c r="P248" s="52">
        <v>23</v>
      </c>
      <c r="Q248" s="51">
        <v>23</v>
      </c>
      <c r="R248" s="51">
        <v>0</v>
      </c>
      <c r="S248" s="53">
        <v>337.5</v>
      </c>
      <c r="T248" s="54">
        <v>337.5</v>
      </c>
      <c r="U248" s="54">
        <v>0</v>
      </c>
      <c r="V248" s="75">
        <v>0</v>
      </c>
      <c r="W248" s="76">
        <v>0</v>
      </c>
      <c r="X248" s="76">
        <v>0</v>
      </c>
      <c r="Y248" s="49">
        <v>1590</v>
      </c>
      <c r="Z248" s="49">
        <v>1935</v>
      </c>
      <c r="AA248" s="55"/>
      <c r="AB248" s="46"/>
      <c r="AC248" s="265"/>
      <c r="AD248" s="265"/>
      <c r="AE248" s="266"/>
      <c r="AF248" s="267"/>
      <c r="AG248" s="267"/>
      <c r="AH248" s="267"/>
      <c r="AI248" s="267"/>
      <c r="AJ248" s="267"/>
      <c r="AK248" s="267"/>
      <c r="AL248" s="267"/>
      <c r="AM248" s="267"/>
      <c r="AN248" s="267"/>
      <c r="AO248" s="269"/>
      <c r="AP248" s="269"/>
      <c r="AQ248" s="269"/>
      <c r="AR248" s="269"/>
      <c r="AS248" s="269"/>
      <c r="AT248" s="269"/>
      <c r="AU248" s="266"/>
      <c r="AV248" s="266"/>
      <c r="AW248" s="270"/>
      <c r="AX248" s="5"/>
    </row>
    <row r="249" spans="2:50" ht="12.75" customHeight="1">
      <c r="B249" s="40">
        <v>4</v>
      </c>
      <c r="C249" s="82">
        <f t="shared" si="30"/>
        <v>241</v>
      </c>
      <c r="D249" s="59">
        <v>1108</v>
      </c>
      <c r="E249" s="194" t="s">
        <v>190</v>
      </c>
      <c r="F249" s="194"/>
      <c r="G249" s="58" t="s">
        <v>32</v>
      </c>
      <c r="H249" s="58" t="s">
        <v>29</v>
      </c>
      <c r="I249" s="58" t="s">
        <v>146</v>
      </c>
      <c r="J249" s="156">
        <v>17</v>
      </c>
      <c r="K249" s="82">
        <v>0</v>
      </c>
      <c r="L249" s="169">
        <v>0</v>
      </c>
      <c r="M249" s="163">
        <v>3</v>
      </c>
      <c r="N249" s="59">
        <v>3</v>
      </c>
      <c r="O249" s="59">
        <v>0</v>
      </c>
      <c r="P249" s="60">
        <v>9</v>
      </c>
      <c r="Q249" s="59">
        <v>9</v>
      </c>
      <c r="R249" s="59">
        <v>0</v>
      </c>
      <c r="S249" s="61">
        <v>163.89</v>
      </c>
      <c r="T249" s="62">
        <v>163.89</v>
      </c>
      <c r="U249" s="62">
        <v>0</v>
      </c>
      <c r="V249" s="83">
        <v>0</v>
      </c>
      <c r="W249" s="84">
        <v>0</v>
      </c>
      <c r="X249" s="84">
        <v>0</v>
      </c>
      <c r="Y249" s="57"/>
      <c r="Z249" s="57">
        <v>1935</v>
      </c>
      <c r="AA249" s="63"/>
      <c r="AB249" s="46"/>
      <c r="AC249" s="265"/>
      <c r="AD249" s="265"/>
      <c r="AE249" s="266"/>
      <c r="AF249" s="267"/>
      <c r="AG249" s="267"/>
      <c r="AH249" s="267"/>
      <c r="AI249" s="267"/>
      <c r="AJ249" s="267"/>
      <c r="AK249" s="267"/>
      <c r="AL249" s="267"/>
      <c r="AM249" s="267"/>
      <c r="AN249" s="267"/>
      <c r="AO249" s="269"/>
      <c r="AP249" s="269"/>
      <c r="AQ249" s="269"/>
      <c r="AR249" s="269"/>
      <c r="AS249" s="269"/>
      <c r="AT249" s="269"/>
      <c r="AU249" s="266"/>
      <c r="AV249" s="266"/>
      <c r="AW249" s="270"/>
      <c r="AX249" s="5"/>
    </row>
    <row r="250" spans="2:50" ht="12.75" customHeight="1">
      <c r="B250" s="40">
        <v>3</v>
      </c>
      <c r="C250" s="77">
        <f t="shared" si="30"/>
        <v>242</v>
      </c>
      <c r="D250" s="41">
        <v>3013</v>
      </c>
      <c r="E250" s="191" t="s">
        <v>189</v>
      </c>
      <c r="F250" s="191"/>
      <c r="G250" s="10" t="s">
        <v>28</v>
      </c>
      <c r="H250" s="10" t="s">
        <v>77</v>
      </c>
      <c r="I250" s="10" t="s">
        <v>222</v>
      </c>
      <c r="J250" s="154">
        <v>1</v>
      </c>
      <c r="K250" s="77">
        <v>1</v>
      </c>
      <c r="L250" s="167">
        <v>0</v>
      </c>
      <c r="M250" s="161">
        <v>4</v>
      </c>
      <c r="N250" s="41">
        <v>4</v>
      </c>
      <c r="O250" s="41">
        <v>0</v>
      </c>
      <c r="P250" s="42">
        <v>12</v>
      </c>
      <c r="Q250" s="41">
        <v>12</v>
      </c>
      <c r="R250" s="41">
        <v>0</v>
      </c>
      <c r="S250" s="43">
        <v>171.62</v>
      </c>
      <c r="T250" s="44">
        <v>171.62</v>
      </c>
      <c r="U250" s="44">
        <v>0</v>
      </c>
      <c r="V250" s="73">
        <v>0</v>
      </c>
      <c r="W250" s="74">
        <v>0</v>
      </c>
      <c r="X250" s="74">
        <v>0</v>
      </c>
      <c r="Y250" s="9">
        <v>602</v>
      </c>
      <c r="Z250" s="9">
        <v>1900</v>
      </c>
      <c r="AA250" s="45"/>
      <c r="AB250" s="46"/>
      <c r="AC250" s="265"/>
      <c r="AD250" s="265"/>
      <c r="AE250" s="266"/>
      <c r="AF250" s="267"/>
      <c r="AG250" s="267"/>
      <c r="AH250" s="267"/>
      <c r="AI250" s="267"/>
      <c r="AJ250" s="267"/>
      <c r="AK250" s="267"/>
      <c r="AL250" s="267"/>
      <c r="AM250" s="267"/>
      <c r="AN250" s="267"/>
      <c r="AO250" s="269"/>
      <c r="AP250" s="269"/>
      <c r="AQ250" s="269"/>
      <c r="AR250" s="269"/>
      <c r="AS250" s="269"/>
      <c r="AT250" s="269"/>
      <c r="AU250" s="266"/>
      <c r="AV250" s="266"/>
      <c r="AW250" s="270"/>
      <c r="AX250" s="5"/>
    </row>
    <row r="251" spans="2:50" ht="12.75" customHeight="1">
      <c r="B251" s="40">
        <v>3</v>
      </c>
      <c r="C251" s="77">
        <f t="shared" si="30"/>
        <v>243</v>
      </c>
      <c r="D251" s="41">
        <v>3014</v>
      </c>
      <c r="E251" s="191" t="s">
        <v>189</v>
      </c>
      <c r="F251" s="191"/>
      <c r="G251" s="10" t="s">
        <v>28</v>
      </c>
      <c r="H251" s="10" t="s">
        <v>77</v>
      </c>
      <c r="I251" s="10" t="s">
        <v>222</v>
      </c>
      <c r="J251" s="154">
        <v>2</v>
      </c>
      <c r="K251" s="77">
        <v>1</v>
      </c>
      <c r="L251" s="167">
        <v>0</v>
      </c>
      <c r="M251" s="161">
        <v>4</v>
      </c>
      <c r="N251" s="41">
        <v>4</v>
      </c>
      <c r="O251" s="41">
        <v>0</v>
      </c>
      <c r="P251" s="42">
        <v>12</v>
      </c>
      <c r="Q251" s="41">
        <v>12</v>
      </c>
      <c r="R251" s="41">
        <v>0</v>
      </c>
      <c r="S251" s="43">
        <v>168.81</v>
      </c>
      <c r="T251" s="44">
        <v>168.81</v>
      </c>
      <c r="U251" s="44">
        <v>0</v>
      </c>
      <c r="V251" s="73">
        <v>0</v>
      </c>
      <c r="W251" s="74">
        <v>0</v>
      </c>
      <c r="X251" s="74">
        <v>0</v>
      </c>
      <c r="Y251" s="9">
        <v>602</v>
      </c>
      <c r="Z251" s="9">
        <v>1900</v>
      </c>
      <c r="AA251" s="45"/>
      <c r="AB251" s="46"/>
      <c r="AC251" s="265"/>
      <c r="AD251" s="265"/>
      <c r="AE251" s="266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9"/>
      <c r="AP251" s="269"/>
      <c r="AQ251" s="269"/>
      <c r="AR251" s="269"/>
      <c r="AS251" s="269"/>
      <c r="AT251" s="269"/>
      <c r="AU251" s="266"/>
      <c r="AV251" s="266"/>
      <c r="AW251" s="270"/>
      <c r="AX251" s="5"/>
    </row>
    <row r="252" spans="2:50" ht="12.75" customHeight="1">
      <c r="B252" s="40">
        <v>3</v>
      </c>
      <c r="C252" s="77">
        <f t="shared" si="30"/>
        <v>244</v>
      </c>
      <c r="D252" s="41">
        <v>3015</v>
      </c>
      <c r="E252" s="191" t="s">
        <v>189</v>
      </c>
      <c r="F252" s="191"/>
      <c r="G252" s="10" t="s">
        <v>41</v>
      </c>
      <c r="H252" s="10" t="s">
        <v>77</v>
      </c>
      <c r="I252" s="10" t="s">
        <v>222</v>
      </c>
      <c r="J252" s="154">
        <v>3</v>
      </c>
      <c r="K252" s="77">
        <v>1</v>
      </c>
      <c r="L252" s="167">
        <v>0</v>
      </c>
      <c r="M252" s="161">
        <v>3</v>
      </c>
      <c r="N252" s="41">
        <v>3</v>
      </c>
      <c r="O252" s="41">
        <v>0</v>
      </c>
      <c r="P252" s="42">
        <v>8</v>
      </c>
      <c r="Q252" s="41">
        <v>8</v>
      </c>
      <c r="R252" s="41">
        <v>0</v>
      </c>
      <c r="S252" s="43">
        <v>107.37</v>
      </c>
      <c r="T252" s="44">
        <v>107.37</v>
      </c>
      <c r="U252" s="44">
        <v>0</v>
      </c>
      <c r="V252" s="73">
        <v>0</v>
      </c>
      <c r="W252" s="74">
        <v>0</v>
      </c>
      <c r="X252" s="74">
        <v>0</v>
      </c>
      <c r="Y252" s="9">
        <v>535</v>
      </c>
      <c r="Z252" s="9">
        <v>1900</v>
      </c>
      <c r="AA252" s="45"/>
      <c r="AB252" s="46"/>
      <c r="AC252" s="265"/>
      <c r="AD252" s="265"/>
      <c r="AE252" s="266"/>
      <c r="AF252" s="267"/>
      <c r="AG252" s="267"/>
      <c r="AH252" s="267"/>
      <c r="AI252" s="267"/>
      <c r="AJ252" s="267"/>
      <c r="AK252" s="267"/>
      <c r="AL252" s="267"/>
      <c r="AM252" s="267"/>
      <c r="AN252" s="267"/>
      <c r="AO252" s="269"/>
      <c r="AP252" s="269"/>
      <c r="AQ252" s="269"/>
      <c r="AR252" s="269"/>
      <c r="AS252" s="269"/>
      <c r="AT252" s="269"/>
      <c r="AU252" s="266"/>
      <c r="AV252" s="266"/>
      <c r="AW252" s="270"/>
      <c r="AX252" s="5"/>
    </row>
    <row r="253" spans="2:50" ht="12.75" customHeight="1">
      <c r="B253" s="40">
        <v>3</v>
      </c>
      <c r="C253" s="78">
        <f t="shared" si="30"/>
        <v>245</v>
      </c>
      <c r="D253" s="51">
        <v>3018</v>
      </c>
      <c r="E253" s="192" t="s">
        <v>190</v>
      </c>
      <c r="F253" s="192">
        <v>177</v>
      </c>
      <c r="G253" s="50" t="s">
        <v>28</v>
      </c>
      <c r="H253" s="50" t="s">
        <v>77</v>
      </c>
      <c r="I253" s="50" t="s">
        <v>79</v>
      </c>
      <c r="J253" s="155">
        <v>1</v>
      </c>
      <c r="K253" s="78">
        <v>1</v>
      </c>
      <c r="L253" s="168">
        <v>0</v>
      </c>
      <c r="M253" s="162">
        <v>6</v>
      </c>
      <c r="N253" s="51">
        <v>6</v>
      </c>
      <c r="O253" s="51">
        <v>0</v>
      </c>
      <c r="P253" s="52">
        <v>18</v>
      </c>
      <c r="Q253" s="51">
        <v>18</v>
      </c>
      <c r="R253" s="51">
        <v>0</v>
      </c>
      <c r="S253" s="53">
        <f>T253+U253</f>
        <v>211.61</v>
      </c>
      <c r="T253" s="54">
        <v>211.61</v>
      </c>
      <c r="U253" s="54">
        <v>0</v>
      </c>
      <c r="V253" s="75">
        <v>0</v>
      </c>
      <c r="W253" s="76">
        <v>0</v>
      </c>
      <c r="X253" s="76">
        <v>0</v>
      </c>
      <c r="Y253" s="49">
        <v>1068</v>
      </c>
      <c r="Z253" s="49">
        <v>1898</v>
      </c>
      <c r="AA253" s="55"/>
      <c r="AB253" s="46"/>
      <c r="AC253" s="265"/>
      <c r="AD253" s="265"/>
      <c r="AE253" s="266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9"/>
      <c r="AP253" s="269"/>
      <c r="AQ253" s="269"/>
      <c r="AR253" s="269"/>
      <c r="AS253" s="269"/>
      <c r="AT253" s="269"/>
      <c r="AU253" s="266"/>
      <c r="AV253" s="266"/>
      <c r="AW253" s="270"/>
      <c r="AX253" s="5"/>
    </row>
    <row r="254" spans="2:50" ht="12.75" customHeight="1">
      <c r="B254" s="40">
        <v>3</v>
      </c>
      <c r="C254" s="77">
        <f t="shared" si="30"/>
        <v>246</v>
      </c>
      <c r="D254" s="41">
        <v>3019</v>
      </c>
      <c r="E254" s="191" t="s">
        <v>189</v>
      </c>
      <c r="F254" s="191"/>
      <c r="G254" s="10" t="s">
        <v>28</v>
      </c>
      <c r="H254" s="10" t="s">
        <v>77</v>
      </c>
      <c r="I254" s="10" t="s">
        <v>79</v>
      </c>
      <c r="J254" s="154">
        <v>2</v>
      </c>
      <c r="K254" s="77">
        <v>1</v>
      </c>
      <c r="L254" s="167">
        <v>0</v>
      </c>
      <c r="M254" s="161">
        <v>2</v>
      </c>
      <c r="N254" s="41">
        <v>2</v>
      </c>
      <c r="O254" s="41">
        <v>0</v>
      </c>
      <c r="P254" s="42">
        <v>6</v>
      </c>
      <c r="Q254" s="41">
        <v>6</v>
      </c>
      <c r="R254" s="41">
        <v>0</v>
      </c>
      <c r="S254" s="43">
        <v>116.63</v>
      </c>
      <c r="T254" s="44">
        <v>116.63</v>
      </c>
      <c r="U254" s="44">
        <v>0</v>
      </c>
      <c r="V254" s="73">
        <v>0</v>
      </c>
      <c r="W254" s="74">
        <v>0</v>
      </c>
      <c r="X254" s="74">
        <v>0</v>
      </c>
      <c r="Y254" s="9">
        <v>551</v>
      </c>
      <c r="Z254" s="9">
        <v>1902</v>
      </c>
      <c r="AA254" s="45"/>
      <c r="AB254" s="46"/>
      <c r="AC254" s="265"/>
      <c r="AD254" s="265"/>
      <c r="AE254" s="266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9"/>
      <c r="AP254" s="269"/>
      <c r="AQ254" s="269"/>
      <c r="AR254" s="269"/>
      <c r="AS254" s="269"/>
      <c r="AT254" s="269"/>
      <c r="AU254" s="266"/>
      <c r="AV254" s="266"/>
      <c r="AW254" s="270"/>
      <c r="AX254" s="5"/>
    </row>
    <row r="255" spans="2:50" ht="12.75" customHeight="1">
      <c r="B255" s="40">
        <v>3</v>
      </c>
      <c r="C255" s="77">
        <f t="shared" si="30"/>
        <v>247</v>
      </c>
      <c r="D255" s="41">
        <v>3020</v>
      </c>
      <c r="E255" s="191" t="s">
        <v>189</v>
      </c>
      <c r="F255" s="191"/>
      <c r="G255" s="10" t="s">
        <v>41</v>
      </c>
      <c r="H255" s="10" t="s">
        <v>77</v>
      </c>
      <c r="I255" s="10" t="s">
        <v>79</v>
      </c>
      <c r="J255" s="154">
        <v>3</v>
      </c>
      <c r="K255" s="77">
        <v>1</v>
      </c>
      <c r="L255" s="167">
        <v>0</v>
      </c>
      <c r="M255" s="161">
        <v>3</v>
      </c>
      <c r="N255" s="41">
        <v>3</v>
      </c>
      <c r="O255" s="41">
        <v>0</v>
      </c>
      <c r="P255" s="42">
        <v>8</v>
      </c>
      <c r="Q255" s="41">
        <v>8</v>
      </c>
      <c r="R255" s="41">
        <v>0</v>
      </c>
      <c r="S255" s="43">
        <v>106.05</v>
      </c>
      <c r="T255" s="44">
        <v>106.05</v>
      </c>
      <c r="U255" s="44">
        <v>0</v>
      </c>
      <c r="V255" s="73">
        <v>0</v>
      </c>
      <c r="W255" s="74">
        <v>0</v>
      </c>
      <c r="X255" s="74">
        <v>0</v>
      </c>
      <c r="Y255" s="9">
        <v>560</v>
      </c>
      <c r="Z255" s="9">
        <v>1902</v>
      </c>
      <c r="AA255" s="45"/>
      <c r="AB255" s="46"/>
      <c r="AC255" s="265"/>
      <c r="AD255" s="265"/>
      <c r="AE255" s="266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9"/>
      <c r="AP255" s="269"/>
      <c r="AQ255" s="269"/>
      <c r="AR255" s="269"/>
      <c r="AS255" s="269"/>
      <c r="AT255" s="269"/>
      <c r="AU255" s="266"/>
      <c r="AV255" s="266"/>
      <c r="AW255" s="270"/>
      <c r="AX255" s="5"/>
    </row>
    <row r="256" spans="2:50" ht="12.75" customHeight="1">
      <c r="B256" s="40">
        <v>3</v>
      </c>
      <c r="C256" s="78">
        <f aca="true" t="shared" si="31" ref="C256:C316">+C255+1</f>
        <v>248</v>
      </c>
      <c r="D256" s="51">
        <v>3024</v>
      </c>
      <c r="E256" s="192" t="s">
        <v>190</v>
      </c>
      <c r="F256" s="192"/>
      <c r="G256" s="50" t="s">
        <v>28</v>
      </c>
      <c r="H256" s="50" t="s">
        <v>77</v>
      </c>
      <c r="I256" s="50" t="s">
        <v>80</v>
      </c>
      <c r="J256" s="155">
        <v>2</v>
      </c>
      <c r="K256" s="78">
        <v>1</v>
      </c>
      <c r="L256" s="168">
        <v>0</v>
      </c>
      <c r="M256" s="162">
        <v>7</v>
      </c>
      <c r="N256" s="51">
        <v>7</v>
      </c>
      <c r="O256" s="51">
        <v>0</v>
      </c>
      <c r="P256" s="52">
        <v>19</v>
      </c>
      <c r="Q256" s="51">
        <v>19</v>
      </c>
      <c r="R256" s="51">
        <v>0</v>
      </c>
      <c r="S256" s="53">
        <f>SUM(T256:U256)</f>
        <v>361.85</v>
      </c>
      <c r="T256" s="54">
        <v>361.85</v>
      </c>
      <c r="U256" s="54">
        <v>0</v>
      </c>
      <c r="V256" s="75">
        <v>0</v>
      </c>
      <c r="W256" s="76">
        <v>0</v>
      </c>
      <c r="X256" s="76">
        <v>0</v>
      </c>
      <c r="Y256" s="49">
        <v>1993</v>
      </c>
      <c r="Z256" s="49">
        <v>1900</v>
      </c>
      <c r="AA256" s="55"/>
      <c r="AB256" s="46"/>
      <c r="AC256" s="265"/>
      <c r="AD256" s="265"/>
      <c r="AE256" s="266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9"/>
      <c r="AP256" s="269"/>
      <c r="AQ256" s="269"/>
      <c r="AR256" s="269"/>
      <c r="AS256" s="269"/>
      <c r="AT256" s="269"/>
      <c r="AU256" s="266"/>
      <c r="AV256" s="266"/>
      <c r="AW256" s="270"/>
      <c r="AX256" s="5"/>
    </row>
    <row r="257" spans="2:50" ht="12.75" customHeight="1">
      <c r="B257" s="40">
        <v>3</v>
      </c>
      <c r="C257" s="77">
        <f t="shared" si="31"/>
        <v>249</v>
      </c>
      <c r="D257" s="41">
        <v>3215</v>
      </c>
      <c r="E257" s="191" t="s">
        <v>189</v>
      </c>
      <c r="F257" s="191"/>
      <c r="G257" s="10" t="s">
        <v>28</v>
      </c>
      <c r="H257" s="10" t="s">
        <v>77</v>
      </c>
      <c r="I257" s="10" t="s">
        <v>80</v>
      </c>
      <c r="J257" s="154">
        <v>3</v>
      </c>
      <c r="K257" s="77">
        <v>1</v>
      </c>
      <c r="L257" s="167">
        <v>0</v>
      </c>
      <c r="M257" s="161">
        <f>SUM(N257:O257)</f>
        <v>2</v>
      </c>
      <c r="N257" s="41">
        <v>2</v>
      </c>
      <c r="O257" s="41">
        <v>0</v>
      </c>
      <c r="P257" s="42">
        <f>SUM(Q257:R257)</f>
        <v>7</v>
      </c>
      <c r="Q257" s="41">
        <v>7</v>
      </c>
      <c r="R257" s="41">
        <v>0</v>
      </c>
      <c r="S257" s="43">
        <f>SUM(T257:U257)</f>
        <v>151.46</v>
      </c>
      <c r="T257" s="44">
        <v>151.46</v>
      </c>
      <c r="U257" s="44">
        <v>0</v>
      </c>
      <c r="V257" s="73">
        <f>SUM(W257:X257)</f>
        <v>0</v>
      </c>
      <c r="W257" s="74">
        <v>0</v>
      </c>
      <c r="X257" s="74">
        <v>0</v>
      </c>
      <c r="Y257" s="9">
        <v>242</v>
      </c>
      <c r="Z257" s="151">
        <v>1900</v>
      </c>
      <c r="AA257" s="45"/>
      <c r="AB257" s="46"/>
      <c r="AC257" s="265"/>
      <c r="AD257" s="265"/>
      <c r="AE257" s="266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269"/>
      <c r="AP257" s="269"/>
      <c r="AQ257" s="269"/>
      <c r="AR257" s="269"/>
      <c r="AS257" s="269"/>
      <c r="AT257" s="269"/>
      <c r="AU257" s="266"/>
      <c r="AV257" s="266"/>
      <c r="AW257" s="270"/>
      <c r="AX257" s="5"/>
    </row>
    <row r="258" spans="2:50" ht="12.75" customHeight="1">
      <c r="B258" s="40">
        <v>3</v>
      </c>
      <c r="C258" s="77">
        <f t="shared" si="31"/>
        <v>250</v>
      </c>
      <c r="D258" s="41">
        <v>3025</v>
      </c>
      <c r="E258" s="191" t="s">
        <v>189</v>
      </c>
      <c r="F258" s="191"/>
      <c r="G258" s="10" t="s">
        <v>28</v>
      </c>
      <c r="H258" s="10" t="s">
        <v>77</v>
      </c>
      <c r="I258" s="10" t="s">
        <v>80</v>
      </c>
      <c r="J258" s="154">
        <v>5</v>
      </c>
      <c r="K258" s="77">
        <v>1</v>
      </c>
      <c r="L258" s="167">
        <v>0</v>
      </c>
      <c r="M258" s="161">
        <v>3</v>
      </c>
      <c r="N258" s="41">
        <v>3</v>
      </c>
      <c r="O258" s="41">
        <v>0</v>
      </c>
      <c r="P258" s="42">
        <v>10</v>
      </c>
      <c r="Q258" s="41">
        <v>10</v>
      </c>
      <c r="R258" s="41">
        <v>0</v>
      </c>
      <c r="S258" s="43">
        <v>147.29</v>
      </c>
      <c r="T258" s="44">
        <v>147.29</v>
      </c>
      <c r="U258" s="44">
        <v>0</v>
      </c>
      <c r="V258" s="73">
        <v>0</v>
      </c>
      <c r="W258" s="74">
        <v>0</v>
      </c>
      <c r="X258" s="74">
        <v>0</v>
      </c>
      <c r="Y258" s="9">
        <v>723</v>
      </c>
      <c r="Z258" s="9">
        <v>1900</v>
      </c>
      <c r="AA258" s="45"/>
      <c r="AB258" s="46"/>
      <c r="AC258" s="265"/>
      <c r="AD258" s="265"/>
      <c r="AE258" s="266"/>
      <c r="AF258" s="267"/>
      <c r="AG258" s="267"/>
      <c r="AH258" s="267"/>
      <c r="AI258" s="267"/>
      <c r="AJ258" s="267"/>
      <c r="AK258" s="267"/>
      <c r="AL258" s="267"/>
      <c r="AM258" s="267"/>
      <c r="AN258" s="267"/>
      <c r="AO258" s="269"/>
      <c r="AP258" s="269"/>
      <c r="AQ258" s="269"/>
      <c r="AR258" s="269"/>
      <c r="AS258" s="269"/>
      <c r="AT258" s="269"/>
      <c r="AU258" s="266"/>
      <c r="AV258" s="266"/>
      <c r="AW258" s="270"/>
      <c r="AX258" s="5"/>
    </row>
    <row r="259" spans="2:50" ht="12.75" customHeight="1">
      <c r="B259" s="40">
        <v>3</v>
      </c>
      <c r="C259" s="77">
        <f t="shared" si="31"/>
        <v>251</v>
      </c>
      <c r="D259" s="41">
        <v>6033</v>
      </c>
      <c r="E259" s="191" t="s">
        <v>189</v>
      </c>
      <c r="F259" s="191"/>
      <c r="G259" s="10" t="s">
        <v>28</v>
      </c>
      <c r="H259" s="10" t="s">
        <v>77</v>
      </c>
      <c r="I259" s="10" t="s">
        <v>80</v>
      </c>
      <c r="J259" s="154">
        <v>7</v>
      </c>
      <c r="K259" s="77">
        <v>0</v>
      </c>
      <c r="L259" s="167">
        <v>1</v>
      </c>
      <c r="M259" s="161">
        <f>SUM(N259:O259)</f>
        <v>1</v>
      </c>
      <c r="N259" s="41">
        <v>0</v>
      </c>
      <c r="O259" s="41">
        <v>1</v>
      </c>
      <c r="P259" s="42">
        <f>SUM(Q259:R259)</f>
        <v>13</v>
      </c>
      <c r="Q259" s="41">
        <v>0</v>
      </c>
      <c r="R259" s="41">
        <v>13</v>
      </c>
      <c r="S259" s="43">
        <f>SUM(T259:U259)</f>
        <v>221.55</v>
      </c>
      <c r="T259" s="44">
        <v>0</v>
      </c>
      <c r="U259" s="44">
        <v>221.55</v>
      </c>
      <c r="V259" s="73">
        <f>SUM(W259:X259)</f>
        <v>0</v>
      </c>
      <c r="W259" s="74">
        <v>0</v>
      </c>
      <c r="X259" s="74">
        <v>0</v>
      </c>
      <c r="Y259" s="9">
        <v>1258</v>
      </c>
      <c r="Z259" s="9">
        <v>1920</v>
      </c>
      <c r="AA259" s="45"/>
      <c r="AB259" s="46"/>
      <c r="AC259" s="265"/>
      <c r="AD259" s="265"/>
      <c r="AE259" s="266"/>
      <c r="AF259" s="267"/>
      <c r="AG259" s="267"/>
      <c r="AH259" s="267"/>
      <c r="AI259" s="267"/>
      <c r="AJ259" s="267"/>
      <c r="AK259" s="267"/>
      <c r="AL259" s="267"/>
      <c r="AM259" s="267"/>
      <c r="AN259" s="267"/>
      <c r="AO259" s="269"/>
      <c r="AP259" s="269"/>
      <c r="AQ259" s="269"/>
      <c r="AR259" s="269"/>
      <c r="AS259" s="269"/>
      <c r="AT259" s="269"/>
      <c r="AU259" s="266"/>
      <c r="AV259" s="266"/>
      <c r="AW259" s="270"/>
      <c r="AX259" s="5"/>
    </row>
    <row r="260" spans="2:50" ht="12.75" customHeight="1">
      <c r="B260" s="40">
        <v>3</v>
      </c>
      <c r="C260" s="77">
        <f t="shared" si="31"/>
        <v>252</v>
      </c>
      <c r="D260" s="41">
        <v>3074</v>
      </c>
      <c r="E260" s="191" t="s">
        <v>189</v>
      </c>
      <c r="F260" s="191"/>
      <c r="G260" s="10" t="s">
        <v>28</v>
      </c>
      <c r="H260" s="10" t="s">
        <v>77</v>
      </c>
      <c r="I260" s="10" t="s">
        <v>81</v>
      </c>
      <c r="J260" s="154">
        <v>3</v>
      </c>
      <c r="K260" s="77">
        <v>1</v>
      </c>
      <c r="L260" s="167">
        <v>0</v>
      </c>
      <c r="M260" s="161">
        <f>SUM(N260:O260)</f>
        <v>5</v>
      </c>
      <c r="N260" s="41">
        <v>5</v>
      </c>
      <c r="O260" s="41">
        <v>0</v>
      </c>
      <c r="P260" s="42">
        <f>SUM(Q260:R260)</f>
        <v>19</v>
      </c>
      <c r="Q260" s="41">
        <v>19</v>
      </c>
      <c r="R260" s="41">
        <v>0</v>
      </c>
      <c r="S260" s="43">
        <f>SUM(T260:U260)</f>
        <v>227.74</v>
      </c>
      <c r="T260" s="44">
        <v>227.74</v>
      </c>
      <c r="U260" s="44">
        <v>0</v>
      </c>
      <c r="V260" s="73">
        <f>SUM(W260:X260)</f>
        <v>0</v>
      </c>
      <c r="W260" s="74">
        <v>0</v>
      </c>
      <c r="X260" s="74">
        <v>0</v>
      </c>
      <c r="Y260" s="9">
        <v>306</v>
      </c>
      <c r="Z260" s="9">
        <v>1912</v>
      </c>
      <c r="AA260" s="45"/>
      <c r="AB260" s="46"/>
      <c r="AC260" s="265"/>
      <c r="AD260" s="265"/>
      <c r="AE260" s="266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9"/>
      <c r="AP260" s="269"/>
      <c r="AQ260" s="269"/>
      <c r="AR260" s="269"/>
      <c r="AS260" s="269"/>
      <c r="AT260" s="269"/>
      <c r="AU260" s="266"/>
      <c r="AV260" s="266"/>
      <c r="AW260" s="270"/>
      <c r="AX260" s="5"/>
    </row>
    <row r="261" spans="2:50" ht="12.75" customHeight="1">
      <c r="B261" s="40">
        <v>3</v>
      </c>
      <c r="C261" s="77">
        <f t="shared" si="31"/>
        <v>253</v>
      </c>
      <c r="D261" s="41">
        <v>3075</v>
      </c>
      <c r="E261" s="191" t="s">
        <v>189</v>
      </c>
      <c r="F261" s="191"/>
      <c r="G261" s="10" t="s">
        <v>28</v>
      </c>
      <c r="H261" s="10" t="s">
        <v>77</v>
      </c>
      <c r="I261" s="10" t="s">
        <v>81</v>
      </c>
      <c r="J261" s="154">
        <v>4</v>
      </c>
      <c r="K261" s="77">
        <v>1</v>
      </c>
      <c r="L261" s="167">
        <v>0</v>
      </c>
      <c r="M261" s="161">
        <v>3</v>
      </c>
      <c r="N261" s="41">
        <v>3</v>
      </c>
      <c r="O261" s="41">
        <v>0</v>
      </c>
      <c r="P261" s="42">
        <v>9</v>
      </c>
      <c r="Q261" s="41">
        <v>9</v>
      </c>
      <c r="R261" s="41">
        <v>0</v>
      </c>
      <c r="S261" s="43">
        <v>98.43</v>
      </c>
      <c r="T261" s="44">
        <v>98.43</v>
      </c>
      <c r="U261" s="44">
        <v>0</v>
      </c>
      <c r="V261" s="73">
        <v>0</v>
      </c>
      <c r="W261" s="74">
        <v>0</v>
      </c>
      <c r="X261" s="74">
        <v>0</v>
      </c>
      <c r="Y261" s="9">
        <v>489</v>
      </c>
      <c r="Z261" s="9">
        <v>1912</v>
      </c>
      <c r="AA261" s="45"/>
      <c r="AB261" s="46"/>
      <c r="AC261" s="265"/>
      <c r="AD261" s="265"/>
      <c r="AE261" s="266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9"/>
      <c r="AP261" s="269"/>
      <c r="AQ261" s="269"/>
      <c r="AR261" s="269"/>
      <c r="AS261" s="269"/>
      <c r="AT261" s="269"/>
      <c r="AU261" s="266"/>
      <c r="AV261" s="266"/>
      <c r="AW261" s="270"/>
      <c r="AX261" s="5"/>
    </row>
    <row r="262" spans="2:50" ht="12.75" customHeight="1">
      <c r="B262" s="40">
        <v>3</v>
      </c>
      <c r="C262" s="78">
        <f t="shared" si="31"/>
        <v>254</v>
      </c>
      <c r="D262" s="51">
        <v>3076</v>
      </c>
      <c r="E262" s="192" t="s">
        <v>190</v>
      </c>
      <c r="F262" s="192">
        <v>217</v>
      </c>
      <c r="G262" s="50" t="s">
        <v>28</v>
      </c>
      <c r="H262" s="50" t="s">
        <v>77</v>
      </c>
      <c r="I262" s="50" t="s">
        <v>81</v>
      </c>
      <c r="J262" s="155">
        <v>5</v>
      </c>
      <c r="K262" s="78">
        <v>1</v>
      </c>
      <c r="L262" s="168">
        <v>0</v>
      </c>
      <c r="M262" s="162">
        <v>4</v>
      </c>
      <c r="N262" s="51">
        <v>4</v>
      </c>
      <c r="O262" s="51">
        <v>0</v>
      </c>
      <c r="P262" s="52">
        <v>12</v>
      </c>
      <c r="Q262" s="51">
        <v>12</v>
      </c>
      <c r="R262" s="51">
        <v>0</v>
      </c>
      <c r="S262" s="53">
        <f>SUM(T262:U262)</f>
        <v>190.81</v>
      </c>
      <c r="T262" s="54">
        <v>190.81</v>
      </c>
      <c r="U262" s="54">
        <v>0</v>
      </c>
      <c r="V262" s="75">
        <v>0</v>
      </c>
      <c r="W262" s="76">
        <v>0</v>
      </c>
      <c r="X262" s="76">
        <v>0</v>
      </c>
      <c r="Y262" s="49">
        <v>378</v>
      </c>
      <c r="Z262" s="49">
        <v>1912</v>
      </c>
      <c r="AA262" s="55"/>
      <c r="AB262" s="46"/>
      <c r="AC262" s="265"/>
      <c r="AD262" s="265"/>
      <c r="AE262" s="266"/>
      <c r="AF262" s="267"/>
      <c r="AG262" s="267"/>
      <c r="AH262" s="267"/>
      <c r="AI262" s="267"/>
      <c r="AJ262" s="267"/>
      <c r="AK262" s="267"/>
      <c r="AL262" s="267"/>
      <c r="AM262" s="267"/>
      <c r="AN262" s="267"/>
      <c r="AO262" s="269"/>
      <c r="AP262" s="269"/>
      <c r="AQ262" s="269"/>
      <c r="AR262" s="269"/>
      <c r="AS262" s="269"/>
      <c r="AT262" s="269"/>
      <c r="AU262" s="266"/>
      <c r="AV262" s="266"/>
      <c r="AW262" s="270"/>
      <c r="AX262" s="5"/>
    </row>
    <row r="263" spans="2:50" ht="12.75" customHeight="1">
      <c r="B263" s="40">
        <v>3</v>
      </c>
      <c r="C263" s="77">
        <f t="shared" si="31"/>
        <v>255</v>
      </c>
      <c r="D263" s="41">
        <v>3111</v>
      </c>
      <c r="E263" s="191" t="s">
        <v>189</v>
      </c>
      <c r="F263" s="191"/>
      <c r="G263" s="10" t="s">
        <v>28</v>
      </c>
      <c r="H263" s="10" t="s">
        <v>77</v>
      </c>
      <c r="I263" s="10" t="s">
        <v>82</v>
      </c>
      <c r="J263" s="154">
        <v>2</v>
      </c>
      <c r="K263" s="77">
        <v>1</v>
      </c>
      <c r="L263" s="167">
        <v>0</v>
      </c>
      <c r="M263" s="161">
        <v>5</v>
      </c>
      <c r="N263" s="41">
        <v>4</v>
      </c>
      <c r="O263" s="41">
        <v>1</v>
      </c>
      <c r="P263" s="42">
        <v>14</v>
      </c>
      <c r="Q263" s="41">
        <v>12</v>
      </c>
      <c r="R263" s="41">
        <v>2</v>
      </c>
      <c r="S263" s="43">
        <v>226.79</v>
      </c>
      <c r="T263" s="44">
        <v>185.2</v>
      </c>
      <c r="U263" s="44">
        <v>41.59</v>
      </c>
      <c r="V263" s="73">
        <v>0</v>
      </c>
      <c r="W263" s="74">
        <v>0</v>
      </c>
      <c r="X263" s="74">
        <v>0</v>
      </c>
      <c r="Y263" s="9">
        <v>1128</v>
      </c>
      <c r="Z263" s="9">
        <v>1919</v>
      </c>
      <c r="AA263" s="45"/>
      <c r="AB263" s="46"/>
      <c r="AC263" s="265"/>
      <c r="AD263" s="265"/>
      <c r="AE263" s="266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9"/>
      <c r="AP263" s="269"/>
      <c r="AQ263" s="269"/>
      <c r="AR263" s="269"/>
      <c r="AS263" s="269"/>
      <c r="AT263" s="269"/>
      <c r="AU263" s="266"/>
      <c r="AV263" s="266"/>
      <c r="AW263" s="270"/>
      <c r="AX263" s="5"/>
    </row>
    <row r="264" spans="2:50" ht="12.75" customHeight="1">
      <c r="B264" s="40">
        <v>3</v>
      </c>
      <c r="C264" s="78">
        <f t="shared" si="31"/>
        <v>256</v>
      </c>
      <c r="D264" s="51">
        <v>3112</v>
      </c>
      <c r="E264" s="192" t="s">
        <v>190</v>
      </c>
      <c r="F264" s="192">
        <v>198</v>
      </c>
      <c r="G264" s="50" t="s">
        <v>28</v>
      </c>
      <c r="H264" s="50" t="s">
        <v>77</v>
      </c>
      <c r="I264" s="50" t="s">
        <v>82</v>
      </c>
      <c r="J264" s="155">
        <v>7</v>
      </c>
      <c r="K264" s="78">
        <v>1</v>
      </c>
      <c r="L264" s="168">
        <v>0</v>
      </c>
      <c r="M264" s="162">
        <v>7</v>
      </c>
      <c r="N264" s="51">
        <v>7</v>
      </c>
      <c r="O264" s="51">
        <v>0</v>
      </c>
      <c r="P264" s="52">
        <v>18</v>
      </c>
      <c r="Q264" s="51">
        <v>18</v>
      </c>
      <c r="R264" s="51">
        <v>0</v>
      </c>
      <c r="S264" s="53">
        <v>270.63</v>
      </c>
      <c r="T264" s="54">
        <v>270.63</v>
      </c>
      <c r="U264" s="54">
        <v>0</v>
      </c>
      <c r="V264" s="75">
        <v>0</v>
      </c>
      <c r="W264" s="76">
        <v>0</v>
      </c>
      <c r="X264" s="76">
        <v>0</v>
      </c>
      <c r="Y264" s="49">
        <v>1412</v>
      </c>
      <c r="Z264" s="49">
        <v>1923</v>
      </c>
      <c r="AA264" s="55"/>
      <c r="AB264" s="46"/>
      <c r="AC264" s="265"/>
      <c r="AD264" s="265"/>
      <c r="AE264" s="266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9"/>
      <c r="AP264" s="269"/>
      <c r="AQ264" s="269"/>
      <c r="AR264" s="269"/>
      <c r="AS264" s="269"/>
      <c r="AT264" s="269"/>
      <c r="AU264" s="266"/>
      <c r="AV264" s="266"/>
      <c r="AW264" s="270"/>
      <c r="AX264" s="5"/>
    </row>
    <row r="265" spans="2:50" ht="12.75" customHeight="1">
      <c r="B265" s="40">
        <v>3</v>
      </c>
      <c r="C265" s="77">
        <f t="shared" si="31"/>
        <v>257</v>
      </c>
      <c r="D265" s="41">
        <v>3113</v>
      </c>
      <c r="E265" s="191" t="s">
        <v>189</v>
      </c>
      <c r="F265" s="191"/>
      <c r="G265" s="10" t="s">
        <v>28</v>
      </c>
      <c r="H265" s="10" t="s">
        <v>77</v>
      </c>
      <c r="I265" s="10" t="s">
        <v>82</v>
      </c>
      <c r="J265" s="154">
        <v>8</v>
      </c>
      <c r="K265" s="77">
        <v>1</v>
      </c>
      <c r="L265" s="167">
        <v>0</v>
      </c>
      <c r="M265" s="161">
        <v>3</v>
      </c>
      <c r="N265" s="41">
        <v>3</v>
      </c>
      <c r="O265" s="41">
        <v>0</v>
      </c>
      <c r="P265" s="42">
        <v>10</v>
      </c>
      <c r="Q265" s="41">
        <v>10</v>
      </c>
      <c r="R265" s="41">
        <v>0</v>
      </c>
      <c r="S265" s="43">
        <v>151.11</v>
      </c>
      <c r="T265" s="44">
        <v>151.11</v>
      </c>
      <c r="U265" s="44">
        <v>0</v>
      </c>
      <c r="V265" s="73">
        <v>0</v>
      </c>
      <c r="W265" s="74">
        <v>0</v>
      </c>
      <c r="X265" s="74">
        <v>0</v>
      </c>
      <c r="Y265" s="9">
        <v>675</v>
      </c>
      <c r="Z265" s="9">
        <v>1884</v>
      </c>
      <c r="AA265" s="45"/>
      <c r="AB265" s="46"/>
      <c r="AC265" s="265"/>
      <c r="AD265" s="265"/>
      <c r="AE265" s="266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9"/>
      <c r="AP265" s="269"/>
      <c r="AQ265" s="269"/>
      <c r="AR265" s="269"/>
      <c r="AS265" s="269"/>
      <c r="AT265" s="269"/>
      <c r="AU265" s="266"/>
      <c r="AV265" s="266"/>
      <c r="AW265" s="270"/>
      <c r="AX265" s="5"/>
    </row>
    <row r="266" spans="2:50" ht="12.75" customHeight="1">
      <c r="B266" s="40">
        <v>3</v>
      </c>
      <c r="C266" s="78">
        <f t="shared" si="31"/>
        <v>258</v>
      </c>
      <c r="D266" s="51">
        <v>3114</v>
      </c>
      <c r="E266" s="192" t="s">
        <v>190</v>
      </c>
      <c r="F266" s="192">
        <v>137</v>
      </c>
      <c r="G266" s="50" t="s">
        <v>28</v>
      </c>
      <c r="H266" s="50" t="s">
        <v>77</v>
      </c>
      <c r="I266" s="50" t="s">
        <v>82</v>
      </c>
      <c r="J266" s="155">
        <v>9</v>
      </c>
      <c r="K266" s="78">
        <v>1</v>
      </c>
      <c r="L266" s="168">
        <v>0</v>
      </c>
      <c r="M266" s="162">
        <v>4</v>
      </c>
      <c r="N266" s="51">
        <v>4</v>
      </c>
      <c r="O266" s="51">
        <v>0</v>
      </c>
      <c r="P266" s="52">
        <v>10</v>
      </c>
      <c r="Q266" s="51">
        <v>10</v>
      </c>
      <c r="R266" s="51">
        <v>0</v>
      </c>
      <c r="S266" s="53">
        <v>139.62</v>
      </c>
      <c r="T266" s="54">
        <v>139.62</v>
      </c>
      <c r="U266" s="54">
        <v>0</v>
      </c>
      <c r="V266" s="75">
        <v>0</v>
      </c>
      <c r="W266" s="76">
        <v>0</v>
      </c>
      <c r="X266" s="76">
        <v>0</v>
      </c>
      <c r="Y266" s="49">
        <v>514</v>
      </c>
      <c r="Z266" s="49">
        <v>1884</v>
      </c>
      <c r="AA266" s="55"/>
      <c r="AB266" s="46"/>
      <c r="AC266" s="265"/>
      <c r="AD266" s="265"/>
      <c r="AE266" s="266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9"/>
      <c r="AP266" s="269"/>
      <c r="AQ266" s="269"/>
      <c r="AR266" s="269"/>
      <c r="AS266" s="269"/>
      <c r="AT266" s="269"/>
      <c r="AU266" s="266"/>
      <c r="AV266" s="266"/>
      <c r="AW266" s="270"/>
      <c r="AX266" s="5"/>
    </row>
    <row r="267" spans="2:50" ht="12.75" customHeight="1">
      <c r="B267" s="40">
        <v>3</v>
      </c>
      <c r="C267" s="77">
        <f t="shared" si="31"/>
        <v>259</v>
      </c>
      <c r="D267" s="41">
        <v>3115</v>
      </c>
      <c r="E267" s="191" t="s">
        <v>189</v>
      </c>
      <c r="F267" s="191"/>
      <c r="G267" s="10" t="s">
        <v>28</v>
      </c>
      <c r="H267" s="10" t="s">
        <v>77</v>
      </c>
      <c r="I267" s="10" t="s">
        <v>82</v>
      </c>
      <c r="J267" s="154">
        <v>11</v>
      </c>
      <c r="K267" s="77">
        <v>1</v>
      </c>
      <c r="L267" s="167">
        <v>0</v>
      </c>
      <c r="M267" s="161">
        <f>SUM(N267:O267)</f>
        <v>3</v>
      </c>
      <c r="N267" s="41">
        <v>3</v>
      </c>
      <c r="O267" s="41">
        <v>0</v>
      </c>
      <c r="P267" s="42">
        <f>SUM(Q267:R267)</f>
        <v>12</v>
      </c>
      <c r="Q267" s="41">
        <v>12</v>
      </c>
      <c r="R267" s="41">
        <v>0</v>
      </c>
      <c r="S267" s="43">
        <f>SUM(T267:U267)</f>
        <v>158.65</v>
      </c>
      <c r="T267" s="44">
        <v>158.65</v>
      </c>
      <c r="U267" s="44">
        <v>0</v>
      </c>
      <c r="V267" s="73">
        <f>SUM(W267:X267)</f>
        <v>0</v>
      </c>
      <c r="W267" s="74">
        <v>0</v>
      </c>
      <c r="X267" s="74">
        <v>0</v>
      </c>
      <c r="Y267" s="9">
        <v>626</v>
      </c>
      <c r="Z267" s="9">
        <v>1903</v>
      </c>
      <c r="AA267" s="45"/>
      <c r="AB267" s="46"/>
      <c r="AC267" s="265"/>
      <c r="AD267" s="265"/>
      <c r="AE267" s="266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9"/>
      <c r="AP267" s="269"/>
      <c r="AQ267" s="269"/>
      <c r="AR267" s="269"/>
      <c r="AS267" s="269"/>
      <c r="AT267" s="269"/>
      <c r="AU267" s="266"/>
      <c r="AV267" s="266"/>
      <c r="AW267" s="270"/>
      <c r="AX267" s="5"/>
    </row>
    <row r="268" spans="2:50" ht="12.75" customHeight="1">
      <c r="B268" s="40">
        <v>3</v>
      </c>
      <c r="C268" s="77">
        <f t="shared" si="31"/>
        <v>260</v>
      </c>
      <c r="D268" s="41">
        <v>3214</v>
      </c>
      <c r="E268" s="191" t="s">
        <v>189</v>
      </c>
      <c r="F268" s="191"/>
      <c r="G268" s="10" t="s">
        <v>198</v>
      </c>
      <c r="H268" s="10" t="s">
        <v>77</v>
      </c>
      <c r="I268" s="10" t="s">
        <v>82</v>
      </c>
      <c r="J268" s="154">
        <v>15</v>
      </c>
      <c r="K268" s="77">
        <v>1</v>
      </c>
      <c r="L268" s="167">
        <v>0</v>
      </c>
      <c r="M268" s="161">
        <f>SUM(N268:O268)</f>
        <v>4</v>
      </c>
      <c r="N268" s="41">
        <v>4</v>
      </c>
      <c r="O268" s="41">
        <v>0</v>
      </c>
      <c r="P268" s="42">
        <f>SUM(Q268:R268)</f>
        <v>12</v>
      </c>
      <c r="Q268" s="41">
        <v>12</v>
      </c>
      <c r="R268" s="41">
        <v>0</v>
      </c>
      <c r="S268" s="43">
        <f>SUM(T268:U268)</f>
        <v>164.2</v>
      </c>
      <c r="T268" s="44">
        <v>164.2</v>
      </c>
      <c r="U268" s="44">
        <v>0</v>
      </c>
      <c r="V268" s="73">
        <f aca="true" t="shared" si="32" ref="V268:V278">SUM(W268:X268)</f>
        <v>0</v>
      </c>
      <c r="W268" s="74">
        <v>0</v>
      </c>
      <c r="X268" s="74">
        <v>0</v>
      </c>
      <c r="Y268" s="151">
        <v>850</v>
      </c>
      <c r="Z268" s="151">
        <v>1884</v>
      </c>
      <c r="AA268" s="45"/>
      <c r="AB268" s="46"/>
      <c r="AC268" s="265"/>
      <c r="AD268" s="265"/>
      <c r="AE268" s="266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9"/>
      <c r="AP268" s="269"/>
      <c r="AQ268" s="269"/>
      <c r="AR268" s="269"/>
      <c r="AS268" s="269"/>
      <c r="AT268" s="269"/>
      <c r="AU268" s="266"/>
      <c r="AV268" s="266"/>
      <c r="AW268" s="270"/>
      <c r="AX268" s="5"/>
    </row>
    <row r="269" spans="2:50" ht="12.75" customHeight="1">
      <c r="B269" s="40">
        <v>3</v>
      </c>
      <c r="C269" s="77">
        <f t="shared" si="31"/>
        <v>261</v>
      </c>
      <c r="D269" s="41">
        <v>3117</v>
      </c>
      <c r="E269" s="191" t="s">
        <v>189</v>
      </c>
      <c r="F269" s="191"/>
      <c r="G269" s="10" t="s">
        <v>28</v>
      </c>
      <c r="H269" s="10" t="s">
        <v>77</v>
      </c>
      <c r="I269" s="10" t="s">
        <v>82</v>
      </c>
      <c r="J269" s="154">
        <v>33</v>
      </c>
      <c r="K269" s="77">
        <v>1</v>
      </c>
      <c r="L269" s="167">
        <v>0</v>
      </c>
      <c r="M269" s="161">
        <f aca="true" t="shared" si="33" ref="M269:M278">SUM(N269:O269)</f>
        <v>2</v>
      </c>
      <c r="N269" s="41">
        <v>2</v>
      </c>
      <c r="O269" s="41">
        <v>0</v>
      </c>
      <c r="P269" s="42">
        <f aca="true" t="shared" si="34" ref="P269:P278">SUM(Q269:R269)</f>
        <v>9</v>
      </c>
      <c r="Q269" s="41">
        <v>9</v>
      </c>
      <c r="R269" s="41">
        <v>0</v>
      </c>
      <c r="S269" s="43">
        <f aca="true" t="shared" si="35" ref="S269:S278">SUM(T269:U269)</f>
        <v>131.49</v>
      </c>
      <c r="T269" s="44">
        <v>131.49</v>
      </c>
      <c r="U269" s="44">
        <v>0</v>
      </c>
      <c r="V269" s="73">
        <f t="shared" si="32"/>
        <v>0</v>
      </c>
      <c r="W269" s="74">
        <v>0</v>
      </c>
      <c r="X269" s="74">
        <v>0</v>
      </c>
      <c r="Y269" s="9">
        <v>516</v>
      </c>
      <c r="Z269" s="9">
        <v>1892</v>
      </c>
      <c r="AA269" s="45"/>
      <c r="AB269" s="46"/>
      <c r="AC269" s="265"/>
      <c r="AD269" s="265"/>
      <c r="AE269" s="266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9"/>
      <c r="AP269" s="269"/>
      <c r="AQ269" s="269"/>
      <c r="AR269" s="269"/>
      <c r="AS269" s="269"/>
      <c r="AT269" s="269"/>
      <c r="AU269" s="266"/>
      <c r="AV269" s="266"/>
      <c r="AW269" s="270"/>
      <c r="AX269" s="5"/>
    </row>
    <row r="270" spans="2:50" ht="12.75" customHeight="1">
      <c r="B270" s="40">
        <v>3</v>
      </c>
      <c r="C270" s="78">
        <f t="shared" si="31"/>
        <v>262</v>
      </c>
      <c r="D270" s="51">
        <v>3118</v>
      </c>
      <c r="E270" s="192" t="s">
        <v>190</v>
      </c>
      <c r="F270" s="192">
        <v>208</v>
      </c>
      <c r="G270" s="50" t="s">
        <v>28</v>
      </c>
      <c r="H270" s="50" t="s">
        <v>77</v>
      </c>
      <c r="I270" s="50" t="s">
        <v>82</v>
      </c>
      <c r="J270" s="155">
        <v>34</v>
      </c>
      <c r="K270" s="78">
        <v>1</v>
      </c>
      <c r="L270" s="168">
        <v>0</v>
      </c>
      <c r="M270" s="162">
        <f t="shared" si="33"/>
        <v>4</v>
      </c>
      <c r="N270" s="51">
        <v>4</v>
      </c>
      <c r="O270" s="51">
        <v>0</v>
      </c>
      <c r="P270" s="52">
        <f t="shared" si="34"/>
        <v>12</v>
      </c>
      <c r="Q270" s="51">
        <v>12</v>
      </c>
      <c r="R270" s="51">
        <v>0</v>
      </c>
      <c r="S270" s="53">
        <f t="shared" si="35"/>
        <v>188.87</v>
      </c>
      <c r="T270" s="54">
        <v>188.87</v>
      </c>
      <c r="U270" s="54">
        <v>0</v>
      </c>
      <c r="V270" s="75">
        <f t="shared" si="32"/>
        <v>0</v>
      </c>
      <c r="W270" s="76">
        <v>0</v>
      </c>
      <c r="X270" s="76">
        <v>0</v>
      </c>
      <c r="Y270" s="49">
        <v>1027</v>
      </c>
      <c r="Z270" s="49">
        <v>1919</v>
      </c>
      <c r="AA270" s="55"/>
      <c r="AB270" s="46"/>
      <c r="AC270" s="265"/>
      <c r="AD270" s="265"/>
      <c r="AE270" s="266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9"/>
      <c r="AP270" s="269"/>
      <c r="AQ270" s="269"/>
      <c r="AR270" s="269"/>
      <c r="AS270" s="269"/>
      <c r="AT270" s="269"/>
      <c r="AU270" s="266"/>
      <c r="AV270" s="266"/>
      <c r="AW270" s="270"/>
      <c r="AX270" s="5"/>
    </row>
    <row r="271" spans="2:50" ht="12.75" customHeight="1">
      <c r="B271" s="40">
        <v>3</v>
      </c>
      <c r="C271" s="78">
        <f t="shared" si="31"/>
        <v>263</v>
      </c>
      <c r="D271" s="51">
        <v>3122</v>
      </c>
      <c r="E271" s="192" t="s">
        <v>190</v>
      </c>
      <c r="F271" s="192">
        <v>179</v>
      </c>
      <c r="G271" s="50" t="s">
        <v>28</v>
      </c>
      <c r="H271" s="50" t="s">
        <v>77</v>
      </c>
      <c r="I271" s="50" t="s">
        <v>82</v>
      </c>
      <c r="J271" s="155">
        <v>36</v>
      </c>
      <c r="K271" s="78">
        <v>1</v>
      </c>
      <c r="L271" s="168">
        <v>0</v>
      </c>
      <c r="M271" s="162">
        <f t="shared" si="33"/>
        <v>4</v>
      </c>
      <c r="N271" s="51">
        <v>4</v>
      </c>
      <c r="O271" s="51">
        <v>0</v>
      </c>
      <c r="P271" s="52">
        <f t="shared" si="34"/>
        <v>14</v>
      </c>
      <c r="Q271" s="51">
        <v>14</v>
      </c>
      <c r="R271" s="51">
        <v>0</v>
      </c>
      <c r="S271" s="53">
        <f t="shared" si="35"/>
        <v>202.21</v>
      </c>
      <c r="T271" s="54">
        <v>202.21</v>
      </c>
      <c r="U271" s="54">
        <v>0</v>
      </c>
      <c r="V271" s="75">
        <f t="shared" si="32"/>
        <v>0</v>
      </c>
      <c r="W271" s="76">
        <v>0</v>
      </c>
      <c r="X271" s="76">
        <v>0</v>
      </c>
      <c r="Y271" s="49">
        <v>968</v>
      </c>
      <c r="Z271" s="49">
        <v>1904</v>
      </c>
      <c r="AA271" s="55"/>
      <c r="AB271" s="46"/>
      <c r="AC271" s="265"/>
      <c r="AD271" s="265"/>
      <c r="AE271" s="266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9"/>
      <c r="AP271" s="269"/>
      <c r="AQ271" s="269"/>
      <c r="AR271" s="269"/>
      <c r="AS271" s="269"/>
      <c r="AT271" s="269"/>
      <c r="AU271" s="266"/>
      <c r="AV271" s="266"/>
      <c r="AW271" s="270"/>
      <c r="AX271" s="5"/>
    </row>
    <row r="272" spans="2:50" ht="12.75" customHeight="1">
      <c r="B272" s="40">
        <v>3</v>
      </c>
      <c r="C272" s="77">
        <f t="shared" si="31"/>
        <v>264</v>
      </c>
      <c r="D272" s="41">
        <v>3119</v>
      </c>
      <c r="E272" s="191" t="s">
        <v>189</v>
      </c>
      <c r="F272" s="191"/>
      <c r="G272" s="10" t="s">
        <v>28</v>
      </c>
      <c r="H272" s="10" t="s">
        <v>77</v>
      </c>
      <c r="I272" s="10" t="s">
        <v>82</v>
      </c>
      <c r="J272" s="154">
        <v>39</v>
      </c>
      <c r="K272" s="77">
        <v>1</v>
      </c>
      <c r="L272" s="167">
        <v>0</v>
      </c>
      <c r="M272" s="161">
        <f t="shared" si="33"/>
        <v>6</v>
      </c>
      <c r="N272" s="41">
        <v>6</v>
      </c>
      <c r="O272" s="41">
        <v>0</v>
      </c>
      <c r="P272" s="42">
        <f t="shared" si="34"/>
        <v>18</v>
      </c>
      <c r="Q272" s="41">
        <v>18</v>
      </c>
      <c r="R272" s="41">
        <v>0</v>
      </c>
      <c r="S272" s="43">
        <f t="shared" si="35"/>
        <v>290.48</v>
      </c>
      <c r="T272" s="44">
        <v>290.48</v>
      </c>
      <c r="U272" s="44">
        <v>0</v>
      </c>
      <c r="V272" s="73">
        <f t="shared" si="32"/>
        <v>0</v>
      </c>
      <c r="W272" s="74">
        <v>0</v>
      </c>
      <c r="X272" s="74">
        <v>0</v>
      </c>
      <c r="Y272" s="9">
        <v>1395</v>
      </c>
      <c r="Z272" s="9">
        <v>1909</v>
      </c>
      <c r="AA272" s="45"/>
      <c r="AB272" s="46"/>
      <c r="AC272" s="265"/>
      <c r="AD272" s="265"/>
      <c r="AE272" s="266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9"/>
      <c r="AP272" s="269"/>
      <c r="AQ272" s="269"/>
      <c r="AR272" s="269"/>
      <c r="AS272" s="269"/>
      <c r="AT272" s="269"/>
      <c r="AU272" s="266"/>
      <c r="AV272" s="266"/>
      <c r="AW272" s="270"/>
      <c r="AX272" s="5"/>
    </row>
    <row r="273" spans="2:50" ht="12.75" customHeight="1">
      <c r="B273" s="40">
        <v>3</v>
      </c>
      <c r="C273" s="77">
        <f t="shared" si="31"/>
        <v>265</v>
      </c>
      <c r="D273" s="41">
        <v>3124</v>
      </c>
      <c r="E273" s="191" t="s">
        <v>189</v>
      </c>
      <c r="F273" s="191"/>
      <c r="G273" s="10" t="s">
        <v>28</v>
      </c>
      <c r="H273" s="10" t="s">
        <v>77</v>
      </c>
      <c r="I273" s="10" t="s">
        <v>82</v>
      </c>
      <c r="J273" s="154">
        <v>40</v>
      </c>
      <c r="K273" s="77">
        <v>1</v>
      </c>
      <c r="L273" s="167">
        <v>0</v>
      </c>
      <c r="M273" s="161">
        <f t="shared" si="33"/>
        <v>3</v>
      </c>
      <c r="N273" s="41">
        <v>3</v>
      </c>
      <c r="O273" s="41">
        <v>0</v>
      </c>
      <c r="P273" s="42">
        <f t="shared" si="34"/>
        <v>15</v>
      </c>
      <c r="Q273" s="41">
        <v>15</v>
      </c>
      <c r="R273" s="41">
        <v>0</v>
      </c>
      <c r="S273" s="43">
        <f t="shared" si="35"/>
        <v>245.49</v>
      </c>
      <c r="T273" s="44">
        <v>245.49</v>
      </c>
      <c r="U273" s="44">
        <v>0</v>
      </c>
      <c r="V273" s="73">
        <f t="shared" si="32"/>
        <v>236.67</v>
      </c>
      <c r="W273" s="74">
        <v>236.67</v>
      </c>
      <c r="X273" s="74">
        <v>0</v>
      </c>
      <c r="Y273" s="9">
        <v>890</v>
      </c>
      <c r="Z273" s="9">
        <v>1909</v>
      </c>
      <c r="AA273" s="45"/>
      <c r="AB273" s="46"/>
      <c r="AC273" s="265"/>
      <c r="AD273" s="265"/>
      <c r="AE273" s="266"/>
      <c r="AF273" s="267"/>
      <c r="AG273" s="267"/>
      <c r="AH273" s="267"/>
      <c r="AI273" s="267"/>
      <c r="AJ273" s="267"/>
      <c r="AK273" s="267"/>
      <c r="AL273" s="267"/>
      <c r="AM273" s="267"/>
      <c r="AN273" s="267"/>
      <c r="AO273" s="269"/>
      <c r="AP273" s="269"/>
      <c r="AQ273" s="269"/>
      <c r="AR273" s="269"/>
      <c r="AS273" s="269"/>
      <c r="AT273" s="269"/>
      <c r="AU273" s="266"/>
      <c r="AV273" s="266"/>
      <c r="AW273" s="270"/>
      <c r="AX273" s="5"/>
    </row>
    <row r="274" spans="2:50" ht="12.75" customHeight="1">
      <c r="B274" s="40">
        <v>3</v>
      </c>
      <c r="C274" s="77">
        <f t="shared" si="31"/>
        <v>266</v>
      </c>
      <c r="D274" s="41">
        <v>3125</v>
      </c>
      <c r="E274" s="191" t="s">
        <v>189</v>
      </c>
      <c r="F274" s="191"/>
      <c r="G274" s="10" t="s">
        <v>28</v>
      </c>
      <c r="H274" s="10" t="s">
        <v>77</v>
      </c>
      <c r="I274" s="10" t="s">
        <v>82</v>
      </c>
      <c r="J274" s="154" t="s">
        <v>194</v>
      </c>
      <c r="K274" s="77">
        <v>1</v>
      </c>
      <c r="L274" s="167">
        <v>0</v>
      </c>
      <c r="M274" s="161">
        <f t="shared" si="33"/>
        <v>1</v>
      </c>
      <c r="N274" s="41">
        <v>1</v>
      </c>
      <c r="O274" s="41">
        <v>0</v>
      </c>
      <c r="P274" s="42">
        <f t="shared" si="34"/>
        <v>3</v>
      </c>
      <c r="Q274" s="41">
        <v>3</v>
      </c>
      <c r="R274" s="41">
        <v>0</v>
      </c>
      <c r="S274" s="43">
        <f t="shared" si="35"/>
        <v>50.93</v>
      </c>
      <c r="T274" s="44">
        <v>50.93</v>
      </c>
      <c r="U274" s="44">
        <v>0</v>
      </c>
      <c r="V274" s="73">
        <f t="shared" si="32"/>
        <v>0</v>
      </c>
      <c r="W274" s="74">
        <v>0</v>
      </c>
      <c r="X274" s="74">
        <v>0</v>
      </c>
      <c r="Y274" s="9">
        <v>315</v>
      </c>
      <c r="Z274" s="9">
        <v>1909</v>
      </c>
      <c r="AA274" s="45"/>
      <c r="AB274" s="46"/>
      <c r="AC274" s="265"/>
      <c r="AD274" s="265"/>
      <c r="AE274" s="266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9"/>
      <c r="AP274" s="269"/>
      <c r="AQ274" s="269"/>
      <c r="AR274" s="269"/>
      <c r="AS274" s="269"/>
      <c r="AT274" s="269"/>
      <c r="AU274" s="266"/>
      <c r="AV274" s="266"/>
      <c r="AW274" s="270"/>
      <c r="AX274" s="5"/>
    </row>
    <row r="275" spans="2:50" ht="12.75" customHeight="1">
      <c r="B275" s="40">
        <v>3</v>
      </c>
      <c r="C275" s="77">
        <f t="shared" si="31"/>
        <v>267</v>
      </c>
      <c r="D275" s="41">
        <v>6004</v>
      </c>
      <c r="E275" s="191" t="s">
        <v>189</v>
      </c>
      <c r="F275" s="191"/>
      <c r="G275" s="10" t="s">
        <v>28</v>
      </c>
      <c r="H275" s="10" t="s">
        <v>77</v>
      </c>
      <c r="I275" s="10" t="s">
        <v>82</v>
      </c>
      <c r="J275" s="154">
        <v>40</v>
      </c>
      <c r="K275" s="77">
        <v>0</v>
      </c>
      <c r="L275" s="167">
        <v>1</v>
      </c>
      <c r="M275" s="161">
        <f t="shared" si="33"/>
        <v>2</v>
      </c>
      <c r="N275" s="41">
        <v>0</v>
      </c>
      <c r="O275" s="41">
        <v>2</v>
      </c>
      <c r="P275" s="42">
        <f t="shared" si="34"/>
        <v>2</v>
      </c>
      <c r="Q275" s="41">
        <v>0</v>
      </c>
      <c r="R275" s="41">
        <v>2</v>
      </c>
      <c r="S275" s="43">
        <f t="shared" si="35"/>
        <v>43.5</v>
      </c>
      <c r="T275" s="44">
        <v>0</v>
      </c>
      <c r="U275" s="44">
        <v>43.5</v>
      </c>
      <c r="V275" s="73">
        <f t="shared" si="32"/>
        <v>0</v>
      </c>
      <c r="W275" s="74">
        <v>0</v>
      </c>
      <c r="X275" s="74">
        <v>0</v>
      </c>
      <c r="Y275" s="9">
        <v>852</v>
      </c>
      <c r="Z275" s="9">
        <v>1909</v>
      </c>
      <c r="AA275" s="45"/>
      <c r="AB275" s="46"/>
      <c r="AC275" s="265"/>
      <c r="AD275" s="265"/>
      <c r="AE275" s="266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9"/>
      <c r="AP275" s="269"/>
      <c r="AQ275" s="269"/>
      <c r="AR275" s="269"/>
      <c r="AS275" s="269"/>
      <c r="AT275" s="269"/>
      <c r="AU275" s="266"/>
      <c r="AV275" s="266"/>
      <c r="AW275" s="270"/>
      <c r="AX275" s="5"/>
    </row>
    <row r="276" spans="2:50" ht="12.75" customHeight="1">
      <c r="B276" s="40">
        <v>3</v>
      </c>
      <c r="C276" s="77">
        <f t="shared" si="31"/>
        <v>268</v>
      </c>
      <c r="D276" s="41">
        <v>3120</v>
      </c>
      <c r="E276" s="191" t="s">
        <v>189</v>
      </c>
      <c r="F276" s="191"/>
      <c r="G276" s="10" t="s">
        <v>28</v>
      </c>
      <c r="H276" s="10" t="s">
        <v>77</v>
      </c>
      <c r="I276" s="10" t="s">
        <v>82</v>
      </c>
      <c r="J276" s="154">
        <v>43</v>
      </c>
      <c r="K276" s="77">
        <v>1</v>
      </c>
      <c r="L276" s="167">
        <v>0</v>
      </c>
      <c r="M276" s="161">
        <f t="shared" si="33"/>
        <v>6</v>
      </c>
      <c r="N276" s="41">
        <v>6</v>
      </c>
      <c r="O276" s="41">
        <v>0</v>
      </c>
      <c r="P276" s="42">
        <f t="shared" si="34"/>
        <v>16</v>
      </c>
      <c r="Q276" s="41">
        <v>16</v>
      </c>
      <c r="R276" s="41">
        <v>0</v>
      </c>
      <c r="S276" s="43">
        <f t="shared" si="35"/>
        <v>255.74</v>
      </c>
      <c r="T276" s="44">
        <v>255.74</v>
      </c>
      <c r="U276" s="44">
        <v>0</v>
      </c>
      <c r="V276" s="73">
        <f t="shared" si="32"/>
        <v>0</v>
      </c>
      <c r="W276" s="74">
        <v>0</v>
      </c>
      <c r="X276" s="74">
        <v>0</v>
      </c>
      <c r="Y276" s="9">
        <v>1230</v>
      </c>
      <c r="Z276" s="9">
        <v>1902</v>
      </c>
      <c r="AA276" s="45"/>
      <c r="AB276" s="46"/>
      <c r="AC276" s="265"/>
      <c r="AD276" s="265"/>
      <c r="AE276" s="266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9"/>
      <c r="AP276" s="269"/>
      <c r="AQ276" s="269"/>
      <c r="AR276" s="269"/>
      <c r="AS276" s="269"/>
      <c r="AT276" s="269"/>
      <c r="AU276" s="266"/>
      <c r="AV276" s="266"/>
      <c r="AW276" s="270"/>
      <c r="AX276" s="5"/>
    </row>
    <row r="277" spans="2:50" ht="12.75" customHeight="1">
      <c r="B277" s="40">
        <v>3</v>
      </c>
      <c r="C277" s="77">
        <f t="shared" si="31"/>
        <v>269</v>
      </c>
      <c r="D277" s="41">
        <v>3123</v>
      </c>
      <c r="E277" s="191" t="s">
        <v>189</v>
      </c>
      <c r="F277" s="191"/>
      <c r="G277" s="10" t="s">
        <v>28</v>
      </c>
      <c r="H277" s="10" t="s">
        <v>77</v>
      </c>
      <c r="I277" s="10" t="s">
        <v>82</v>
      </c>
      <c r="J277" s="154">
        <v>45</v>
      </c>
      <c r="K277" s="77">
        <v>1</v>
      </c>
      <c r="L277" s="167">
        <v>0</v>
      </c>
      <c r="M277" s="161">
        <f t="shared" si="33"/>
        <v>4</v>
      </c>
      <c r="N277" s="41">
        <v>4</v>
      </c>
      <c r="O277" s="41">
        <v>0</v>
      </c>
      <c r="P277" s="42">
        <f t="shared" si="34"/>
        <v>12</v>
      </c>
      <c r="Q277" s="41">
        <v>12</v>
      </c>
      <c r="R277" s="41">
        <v>0</v>
      </c>
      <c r="S277" s="43">
        <f t="shared" si="35"/>
        <v>203.88</v>
      </c>
      <c r="T277" s="44">
        <v>203.88</v>
      </c>
      <c r="U277" s="44">
        <v>0</v>
      </c>
      <c r="V277" s="73">
        <f t="shared" si="32"/>
        <v>0</v>
      </c>
      <c r="W277" s="74">
        <v>0</v>
      </c>
      <c r="X277" s="74">
        <v>0</v>
      </c>
      <c r="Y277" s="9">
        <v>981</v>
      </c>
      <c r="Z277" s="9">
        <v>1902</v>
      </c>
      <c r="AA277" s="72" t="s">
        <v>159</v>
      </c>
      <c r="AB277" s="46"/>
      <c r="AC277" s="265"/>
      <c r="AD277" s="265"/>
      <c r="AE277" s="266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9"/>
      <c r="AP277" s="269"/>
      <c r="AQ277" s="269"/>
      <c r="AR277" s="269"/>
      <c r="AS277" s="269"/>
      <c r="AT277" s="269"/>
      <c r="AU277" s="266"/>
      <c r="AV277" s="266"/>
      <c r="AW277" s="270"/>
      <c r="AX277" s="5"/>
    </row>
    <row r="278" spans="2:50" ht="12.75" customHeight="1">
      <c r="B278" s="40">
        <v>3</v>
      </c>
      <c r="C278" s="77">
        <f t="shared" si="31"/>
        <v>270</v>
      </c>
      <c r="D278" s="41">
        <v>3107</v>
      </c>
      <c r="E278" s="191" t="s">
        <v>189</v>
      </c>
      <c r="F278" s="191"/>
      <c r="G278" s="10" t="s">
        <v>28</v>
      </c>
      <c r="H278" s="10" t="s">
        <v>77</v>
      </c>
      <c r="I278" s="10" t="s">
        <v>83</v>
      </c>
      <c r="J278" s="154">
        <v>13</v>
      </c>
      <c r="K278" s="77">
        <v>1</v>
      </c>
      <c r="L278" s="167">
        <v>0</v>
      </c>
      <c r="M278" s="161">
        <f t="shared" si="33"/>
        <v>4</v>
      </c>
      <c r="N278" s="41">
        <v>4</v>
      </c>
      <c r="O278" s="41">
        <v>0</v>
      </c>
      <c r="P278" s="42">
        <f t="shared" si="34"/>
        <v>12</v>
      </c>
      <c r="Q278" s="41">
        <v>12</v>
      </c>
      <c r="R278" s="41">
        <v>0</v>
      </c>
      <c r="S278" s="43">
        <f t="shared" si="35"/>
        <v>189.78</v>
      </c>
      <c r="T278" s="44">
        <v>189.78</v>
      </c>
      <c r="U278" s="44">
        <v>0</v>
      </c>
      <c r="V278" s="73">
        <f t="shared" si="32"/>
        <v>0</v>
      </c>
      <c r="W278" s="74">
        <v>0</v>
      </c>
      <c r="X278" s="74">
        <v>0</v>
      </c>
      <c r="Y278" s="9">
        <v>975</v>
      </c>
      <c r="Z278" s="9">
        <v>1910</v>
      </c>
      <c r="AA278" s="45"/>
      <c r="AB278" s="46"/>
      <c r="AC278" s="265"/>
      <c r="AD278" s="265"/>
      <c r="AE278" s="266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9"/>
      <c r="AP278" s="269"/>
      <c r="AQ278" s="269"/>
      <c r="AR278" s="269"/>
      <c r="AS278" s="269"/>
      <c r="AT278" s="269"/>
      <c r="AU278" s="266"/>
      <c r="AV278" s="266"/>
      <c r="AW278" s="270"/>
      <c r="AX278" s="5"/>
    </row>
    <row r="279" spans="2:50" ht="12.75" customHeight="1">
      <c r="B279" s="40">
        <v>3</v>
      </c>
      <c r="C279" s="78">
        <f t="shared" si="31"/>
        <v>271</v>
      </c>
      <c r="D279" s="51">
        <v>3108</v>
      </c>
      <c r="E279" s="192" t="s">
        <v>190</v>
      </c>
      <c r="F279" s="192">
        <v>147</v>
      </c>
      <c r="G279" s="50" t="s">
        <v>28</v>
      </c>
      <c r="H279" s="50" t="s">
        <v>77</v>
      </c>
      <c r="I279" s="50" t="s">
        <v>83</v>
      </c>
      <c r="J279" s="155">
        <v>14</v>
      </c>
      <c r="K279" s="78">
        <v>1</v>
      </c>
      <c r="L279" s="168">
        <v>0</v>
      </c>
      <c r="M279" s="162">
        <v>6</v>
      </c>
      <c r="N279" s="51">
        <v>6</v>
      </c>
      <c r="O279" s="51">
        <v>0</v>
      </c>
      <c r="P279" s="52">
        <v>18</v>
      </c>
      <c r="Q279" s="51">
        <v>18</v>
      </c>
      <c r="R279" s="51">
        <v>0</v>
      </c>
      <c r="S279" s="53">
        <v>289.37</v>
      </c>
      <c r="T279" s="54">
        <v>289.37</v>
      </c>
      <c r="U279" s="54">
        <v>0</v>
      </c>
      <c r="V279" s="75">
        <v>0</v>
      </c>
      <c r="W279" s="76">
        <v>0</v>
      </c>
      <c r="X279" s="76">
        <v>0</v>
      </c>
      <c r="Y279" s="49">
        <v>1491</v>
      </c>
      <c r="Z279" s="49">
        <v>1911</v>
      </c>
      <c r="AA279" s="55"/>
      <c r="AB279" s="46"/>
      <c r="AC279" s="265"/>
      <c r="AD279" s="265"/>
      <c r="AE279" s="266"/>
      <c r="AF279" s="267"/>
      <c r="AG279" s="267"/>
      <c r="AH279" s="267"/>
      <c r="AI279" s="267"/>
      <c r="AJ279" s="267"/>
      <c r="AK279" s="267"/>
      <c r="AL279" s="267"/>
      <c r="AM279" s="267"/>
      <c r="AN279" s="267"/>
      <c r="AO279" s="269"/>
      <c r="AP279" s="269"/>
      <c r="AQ279" s="269"/>
      <c r="AR279" s="269"/>
      <c r="AS279" s="269"/>
      <c r="AT279" s="269"/>
      <c r="AU279" s="266"/>
      <c r="AV279" s="266"/>
      <c r="AW279" s="270"/>
      <c r="AX279" s="5"/>
    </row>
    <row r="280" spans="2:50" ht="12.75" customHeight="1">
      <c r="B280" s="40">
        <v>3</v>
      </c>
      <c r="C280" s="77">
        <f t="shared" si="31"/>
        <v>272</v>
      </c>
      <c r="D280" s="41">
        <v>3109</v>
      </c>
      <c r="E280" s="191" t="s">
        <v>189</v>
      </c>
      <c r="F280" s="191"/>
      <c r="G280" s="10" t="s">
        <v>28</v>
      </c>
      <c r="H280" s="10" t="s">
        <v>77</v>
      </c>
      <c r="I280" s="10" t="s">
        <v>83</v>
      </c>
      <c r="J280" s="154">
        <v>15</v>
      </c>
      <c r="K280" s="77">
        <v>1</v>
      </c>
      <c r="L280" s="167">
        <v>0</v>
      </c>
      <c r="M280" s="161">
        <f aca="true" t="shared" si="36" ref="M280:M285">SUM(N280:O280)</f>
        <v>6</v>
      </c>
      <c r="N280" s="41">
        <v>6</v>
      </c>
      <c r="O280" s="41">
        <v>0</v>
      </c>
      <c r="P280" s="42">
        <f aca="true" t="shared" si="37" ref="P280:P285">SUM(Q280:R280)</f>
        <v>18</v>
      </c>
      <c r="Q280" s="41">
        <v>18</v>
      </c>
      <c r="R280" s="41">
        <v>0</v>
      </c>
      <c r="S280" s="43">
        <f aca="true" t="shared" si="38" ref="S280:S285">SUM(T280:U280)</f>
        <v>259.8</v>
      </c>
      <c r="T280" s="44">
        <v>259.8</v>
      </c>
      <c r="U280" s="44">
        <v>0</v>
      </c>
      <c r="V280" s="73">
        <v>0</v>
      </c>
      <c r="W280" s="74">
        <v>0</v>
      </c>
      <c r="X280" s="74">
        <v>0</v>
      </c>
      <c r="Y280" s="9">
        <v>1043</v>
      </c>
      <c r="Z280" s="9">
        <v>1911</v>
      </c>
      <c r="AA280" s="45"/>
      <c r="AB280" s="46"/>
      <c r="AC280" s="265"/>
      <c r="AD280" s="265"/>
      <c r="AE280" s="266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9"/>
      <c r="AP280" s="269"/>
      <c r="AQ280" s="269"/>
      <c r="AR280" s="269"/>
      <c r="AS280" s="269"/>
      <c r="AT280" s="269"/>
      <c r="AU280" s="266"/>
      <c r="AV280" s="266"/>
      <c r="AW280" s="270"/>
      <c r="AX280" s="5"/>
    </row>
    <row r="281" spans="2:50" ht="12.75" customHeight="1">
      <c r="B281" s="40">
        <v>3</v>
      </c>
      <c r="C281" s="78">
        <f t="shared" si="31"/>
        <v>273</v>
      </c>
      <c r="D281" s="51">
        <v>3110</v>
      </c>
      <c r="E281" s="192" t="s">
        <v>190</v>
      </c>
      <c r="F281" s="192">
        <v>176</v>
      </c>
      <c r="G281" s="50" t="s">
        <v>28</v>
      </c>
      <c r="H281" s="50" t="s">
        <v>77</v>
      </c>
      <c r="I281" s="50" t="s">
        <v>83</v>
      </c>
      <c r="J281" s="155">
        <v>16</v>
      </c>
      <c r="K281" s="78">
        <v>1</v>
      </c>
      <c r="L281" s="168">
        <v>0</v>
      </c>
      <c r="M281" s="162">
        <f t="shared" si="36"/>
        <v>4</v>
      </c>
      <c r="N281" s="51">
        <v>4</v>
      </c>
      <c r="O281" s="51">
        <v>0</v>
      </c>
      <c r="P281" s="52">
        <f t="shared" si="37"/>
        <v>12</v>
      </c>
      <c r="Q281" s="51">
        <v>12</v>
      </c>
      <c r="R281" s="51">
        <v>0</v>
      </c>
      <c r="S281" s="53">
        <f t="shared" si="38"/>
        <v>176.62</v>
      </c>
      <c r="T281" s="54">
        <v>176.62</v>
      </c>
      <c r="U281" s="54">
        <v>0</v>
      </c>
      <c r="V281" s="75">
        <v>0</v>
      </c>
      <c r="W281" s="76">
        <v>0</v>
      </c>
      <c r="X281" s="76">
        <v>0</v>
      </c>
      <c r="Y281" s="49">
        <v>848</v>
      </c>
      <c r="Z281" s="49">
        <v>1912</v>
      </c>
      <c r="AA281" s="55"/>
      <c r="AB281" s="46"/>
      <c r="AC281" s="265"/>
      <c r="AD281" s="265"/>
      <c r="AE281" s="266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9"/>
      <c r="AP281" s="269"/>
      <c r="AQ281" s="269"/>
      <c r="AR281" s="269"/>
      <c r="AS281" s="269"/>
      <c r="AT281" s="269"/>
      <c r="AU281" s="266"/>
      <c r="AV281" s="266"/>
      <c r="AW281" s="270"/>
      <c r="AX281" s="5"/>
    </row>
    <row r="282" spans="2:50" ht="12.75" customHeight="1">
      <c r="B282" s="40">
        <v>3</v>
      </c>
      <c r="C282" s="78">
        <f t="shared" si="31"/>
        <v>274</v>
      </c>
      <c r="D282" s="51">
        <v>3128</v>
      </c>
      <c r="E282" s="192" t="s">
        <v>190</v>
      </c>
      <c r="F282" s="192">
        <v>197</v>
      </c>
      <c r="G282" s="50" t="s">
        <v>28</v>
      </c>
      <c r="H282" s="50" t="s">
        <v>77</v>
      </c>
      <c r="I282" s="50" t="s">
        <v>84</v>
      </c>
      <c r="J282" s="155">
        <v>2</v>
      </c>
      <c r="K282" s="78">
        <v>1</v>
      </c>
      <c r="L282" s="168">
        <v>0</v>
      </c>
      <c r="M282" s="162">
        <f t="shared" si="36"/>
        <v>3</v>
      </c>
      <c r="N282" s="51">
        <v>3</v>
      </c>
      <c r="O282" s="51">
        <v>0</v>
      </c>
      <c r="P282" s="52">
        <f t="shared" si="37"/>
        <v>14</v>
      </c>
      <c r="Q282" s="51">
        <v>14</v>
      </c>
      <c r="R282" s="51">
        <v>0</v>
      </c>
      <c r="S282" s="53">
        <f t="shared" si="38"/>
        <v>220.27</v>
      </c>
      <c r="T282" s="54">
        <v>220.27</v>
      </c>
      <c r="U282" s="54">
        <v>0</v>
      </c>
      <c r="V282" s="75">
        <v>0</v>
      </c>
      <c r="W282" s="76">
        <v>0</v>
      </c>
      <c r="X282" s="76">
        <v>0</v>
      </c>
      <c r="Y282" s="49">
        <v>730</v>
      </c>
      <c r="Z282" s="49">
        <v>1900</v>
      </c>
      <c r="AA282" s="55"/>
      <c r="AB282" s="46"/>
      <c r="AC282" s="265"/>
      <c r="AD282" s="265"/>
      <c r="AE282" s="266"/>
      <c r="AF282" s="267"/>
      <c r="AG282" s="267"/>
      <c r="AH282" s="267"/>
      <c r="AI282" s="267"/>
      <c r="AJ282" s="267"/>
      <c r="AK282" s="267"/>
      <c r="AL282" s="267"/>
      <c r="AM282" s="267"/>
      <c r="AN282" s="267"/>
      <c r="AO282" s="269"/>
      <c r="AP282" s="269"/>
      <c r="AQ282" s="269"/>
      <c r="AR282" s="269"/>
      <c r="AS282" s="269"/>
      <c r="AT282" s="269"/>
      <c r="AU282" s="266"/>
      <c r="AV282" s="266"/>
      <c r="AW282" s="270"/>
      <c r="AX282" s="5"/>
    </row>
    <row r="283" spans="2:50" ht="12.75" customHeight="1">
      <c r="B283" s="40">
        <v>3</v>
      </c>
      <c r="C283" s="77">
        <f t="shared" si="31"/>
        <v>275</v>
      </c>
      <c r="D283" s="41">
        <v>3159</v>
      </c>
      <c r="E283" s="191" t="s">
        <v>189</v>
      </c>
      <c r="F283" s="191"/>
      <c r="G283" s="10" t="s">
        <v>28</v>
      </c>
      <c r="H283" s="10" t="s">
        <v>77</v>
      </c>
      <c r="I283" s="10" t="s">
        <v>85</v>
      </c>
      <c r="J283" s="154">
        <v>2</v>
      </c>
      <c r="K283" s="77">
        <v>1</v>
      </c>
      <c r="L283" s="167">
        <v>0</v>
      </c>
      <c r="M283" s="161">
        <f t="shared" si="36"/>
        <v>4</v>
      </c>
      <c r="N283" s="41">
        <v>4</v>
      </c>
      <c r="O283" s="41">
        <v>0</v>
      </c>
      <c r="P283" s="42">
        <f t="shared" si="37"/>
        <v>11</v>
      </c>
      <c r="Q283" s="41">
        <v>11</v>
      </c>
      <c r="R283" s="41">
        <v>0</v>
      </c>
      <c r="S283" s="43">
        <f t="shared" si="38"/>
        <v>189.22</v>
      </c>
      <c r="T283" s="44">
        <v>189.22</v>
      </c>
      <c r="U283" s="44">
        <v>0</v>
      </c>
      <c r="V283" s="73">
        <v>0</v>
      </c>
      <c r="W283" s="74">
        <v>0</v>
      </c>
      <c r="X283" s="74">
        <v>0</v>
      </c>
      <c r="Y283" s="9">
        <v>700</v>
      </c>
      <c r="Z283" s="9">
        <v>1900</v>
      </c>
      <c r="AA283" s="45"/>
      <c r="AB283" s="46"/>
      <c r="AC283" s="265"/>
      <c r="AD283" s="265"/>
      <c r="AE283" s="266"/>
      <c r="AF283" s="267"/>
      <c r="AG283" s="267"/>
      <c r="AH283" s="267"/>
      <c r="AI283" s="267"/>
      <c r="AJ283" s="267"/>
      <c r="AK283" s="267"/>
      <c r="AL283" s="267"/>
      <c r="AM283" s="267"/>
      <c r="AN283" s="267"/>
      <c r="AO283" s="269"/>
      <c r="AP283" s="269"/>
      <c r="AQ283" s="269"/>
      <c r="AR283" s="269"/>
      <c r="AS283" s="269"/>
      <c r="AT283" s="269"/>
      <c r="AU283" s="266"/>
      <c r="AV283" s="266"/>
      <c r="AW283" s="270"/>
      <c r="AX283" s="5"/>
    </row>
    <row r="284" spans="2:50" ht="12.75" customHeight="1">
      <c r="B284" s="40">
        <v>3</v>
      </c>
      <c r="C284" s="77">
        <f t="shared" si="31"/>
        <v>276</v>
      </c>
      <c r="D284" s="41">
        <v>3160</v>
      </c>
      <c r="E284" s="191" t="s">
        <v>189</v>
      </c>
      <c r="F284" s="191"/>
      <c r="G284" s="10" t="s">
        <v>28</v>
      </c>
      <c r="H284" s="10" t="s">
        <v>77</v>
      </c>
      <c r="I284" s="10" t="s">
        <v>86</v>
      </c>
      <c r="J284" s="154">
        <v>29</v>
      </c>
      <c r="K284" s="77">
        <v>1</v>
      </c>
      <c r="L284" s="167">
        <v>0</v>
      </c>
      <c r="M284" s="161">
        <f t="shared" si="36"/>
        <v>7</v>
      </c>
      <c r="N284" s="41">
        <v>7</v>
      </c>
      <c r="O284" s="41">
        <v>0</v>
      </c>
      <c r="P284" s="42">
        <f t="shared" si="37"/>
        <v>22</v>
      </c>
      <c r="Q284" s="41">
        <v>22</v>
      </c>
      <c r="R284" s="41">
        <v>0</v>
      </c>
      <c r="S284" s="43">
        <f t="shared" si="38"/>
        <v>360.94</v>
      </c>
      <c r="T284" s="44">
        <v>360.94</v>
      </c>
      <c r="U284" s="44">
        <v>0</v>
      </c>
      <c r="V284" s="73">
        <v>0</v>
      </c>
      <c r="W284" s="74">
        <v>0</v>
      </c>
      <c r="X284" s="74">
        <v>0</v>
      </c>
      <c r="Y284" s="9">
        <v>2126</v>
      </c>
      <c r="Z284" s="9">
        <v>1901</v>
      </c>
      <c r="AA284" s="45"/>
      <c r="AB284" s="46"/>
      <c r="AC284" s="265"/>
      <c r="AD284" s="265"/>
      <c r="AE284" s="266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9"/>
      <c r="AP284" s="269"/>
      <c r="AQ284" s="269"/>
      <c r="AR284" s="269"/>
      <c r="AS284" s="269"/>
      <c r="AT284" s="269"/>
      <c r="AU284" s="266"/>
      <c r="AV284" s="266"/>
      <c r="AW284" s="270"/>
      <c r="AX284" s="5"/>
    </row>
    <row r="285" spans="2:50" ht="12.75" customHeight="1" thickBot="1">
      <c r="B285" s="40">
        <v>3</v>
      </c>
      <c r="C285" s="283">
        <f t="shared" si="31"/>
        <v>277</v>
      </c>
      <c r="D285" s="284">
        <v>3211</v>
      </c>
      <c r="E285" s="285" t="s">
        <v>190</v>
      </c>
      <c r="F285" s="285">
        <v>218</v>
      </c>
      <c r="G285" s="286" t="s">
        <v>28</v>
      </c>
      <c r="H285" s="286" t="s">
        <v>77</v>
      </c>
      <c r="I285" s="286" t="s">
        <v>86</v>
      </c>
      <c r="J285" s="287">
        <v>32</v>
      </c>
      <c r="K285" s="78">
        <v>1</v>
      </c>
      <c r="L285" s="168">
        <v>0</v>
      </c>
      <c r="M285" s="162">
        <f t="shared" si="36"/>
        <v>4</v>
      </c>
      <c r="N285" s="51">
        <v>3</v>
      </c>
      <c r="O285" s="51">
        <v>1</v>
      </c>
      <c r="P285" s="52">
        <f t="shared" si="37"/>
        <v>13</v>
      </c>
      <c r="Q285" s="51">
        <v>11</v>
      </c>
      <c r="R285" s="51">
        <v>2</v>
      </c>
      <c r="S285" s="53">
        <f t="shared" si="38"/>
        <v>199.82</v>
      </c>
      <c r="T285" s="54">
        <v>154.1</v>
      </c>
      <c r="U285" s="54">
        <v>45.72</v>
      </c>
      <c r="V285" s="75">
        <v>0</v>
      </c>
      <c r="W285" s="76">
        <v>0</v>
      </c>
      <c r="X285" s="76">
        <v>0</v>
      </c>
      <c r="Y285" s="49">
        <v>2126</v>
      </c>
      <c r="Z285" s="51">
        <v>1900</v>
      </c>
      <c r="AA285" s="55"/>
      <c r="AB285" s="276" t="s">
        <v>221</v>
      </c>
      <c r="AC285" s="265"/>
      <c r="AD285" s="265"/>
      <c r="AE285" s="266"/>
      <c r="AF285" s="267"/>
      <c r="AG285" s="267"/>
      <c r="AH285" s="267"/>
      <c r="AI285" s="267"/>
      <c r="AJ285" s="267"/>
      <c r="AK285" s="267"/>
      <c r="AL285" s="267"/>
      <c r="AM285" s="267"/>
      <c r="AN285" s="267"/>
      <c r="AO285" s="269"/>
      <c r="AP285" s="269"/>
      <c r="AQ285" s="269"/>
      <c r="AR285" s="269"/>
      <c r="AS285" s="269"/>
      <c r="AT285" s="269"/>
      <c r="AU285" s="266"/>
      <c r="AV285" s="266"/>
      <c r="AW285" s="270"/>
      <c r="AX285" s="5"/>
    </row>
    <row r="286" spans="2:50" ht="12.75" customHeight="1" thickBot="1">
      <c r="B286" s="40"/>
      <c r="C286" s="175" t="s">
        <v>151</v>
      </c>
      <c r="D286" s="178"/>
      <c r="E286" s="226"/>
      <c r="F286" s="226"/>
      <c r="G286" s="226"/>
      <c r="H286" s="178" t="s">
        <v>191</v>
      </c>
      <c r="I286" s="226"/>
      <c r="J286" s="227"/>
      <c r="K286" s="179">
        <f aca="true" t="shared" si="39" ref="K286:Y286">SUM(K9:K285)</f>
        <v>260</v>
      </c>
      <c r="L286" s="179">
        <f t="shared" si="39"/>
        <v>14</v>
      </c>
      <c r="M286" s="179">
        <f t="shared" si="39"/>
        <v>2771</v>
      </c>
      <c r="N286" s="179">
        <f t="shared" si="39"/>
        <v>2581</v>
      </c>
      <c r="O286" s="179">
        <f t="shared" si="39"/>
        <v>190</v>
      </c>
      <c r="P286" s="179">
        <f t="shared" si="39"/>
        <v>9053</v>
      </c>
      <c r="Q286" s="179">
        <f t="shared" si="39"/>
        <v>8382</v>
      </c>
      <c r="R286" s="179">
        <f t="shared" si="39"/>
        <v>671</v>
      </c>
      <c r="S286" s="196">
        <f t="shared" si="39"/>
        <v>147765.04000000007</v>
      </c>
      <c r="T286" s="196">
        <f t="shared" si="39"/>
        <v>132657.70000000004</v>
      </c>
      <c r="U286" s="196">
        <f t="shared" si="39"/>
        <v>15107.339999999998</v>
      </c>
      <c r="V286" s="196">
        <f t="shared" si="39"/>
        <v>50084.73</v>
      </c>
      <c r="W286" s="196">
        <f t="shared" si="39"/>
        <v>40207.5</v>
      </c>
      <c r="X286" s="196">
        <f t="shared" si="39"/>
        <v>9877.230000000001</v>
      </c>
      <c r="Y286" s="179">
        <f t="shared" si="39"/>
        <v>731197</v>
      </c>
      <c r="Z286" s="183"/>
      <c r="AA286" s="184" t="s">
        <v>1</v>
      </c>
      <c r="AB286" s="46"/>
      <c r="AC286" s="265"/>
      <c r="AD286" s="265"/>
      <c r="AE286" s="266"/>
      <c r="AF286" s="267"/>
      <c r="AG286" s="267"/>
      <c r="AH286" s="267"/>
      <c r="AI286" s="267"/>
      <c r="AJ286" s="267"/>
      <c r="AK286" s="267"/>
      <c r="AL286" s="267"/>
      <c r="AM286" s="267"/>
      <c r="AN286" s="267"/>
      <c r="AO286" s="269"/>
      <c r="AP286" s="269"/>
      <c r="AQ286" s="269"/>
      <c r="AR286" s="269"/>
      <c r="AS286" s="269"/>
      <c r="AT286" s="269"/>
      <c r="AU286" s="266"/>
      <c r="AV286" s="266"/>
      <c r="AW286" s="270"/>
      <c r="AX286" s="5"/>
    </row>
    <row r="287" spans="2:50" ht="12.75" customHeight="1">
      <c r="B287" s="40">
        <v>6</v>
      </c>
      <c r="C287" s="231">
        <v>1</v>
      </c>
      <c r="D287" s="229">
        <v>3167</v>
      </c>
      <c r="E287" s="230" t="s">
        <v>190</v>
      </c>
      <c r="F287" s="230">
        <v>146</v>
      </c>
      <c r="G287" s="232" t="s">
        <v>34</v>
      </c>
      <c r="H287" s="232" t="s">
        <v>87</v>
      </c>
      <c r="I287" s="232" t="s">
        <v>88</v>
      </c>
      <c r="J287" s="233" t="s">
        <v>160</v>
      </c>
      <c r="K287" s="78">
        <v>1</v>
      </c>
      <c r="L287" s="168">
        <v>0</v>
      </c>
      <c r="M287" s="162">
        <v>4</v>
      </c>
      <c r="N287" s="51">
        <v>4</v>
      </c>
      <c r="O287" s="51">
        <v>0</v>
      </c>
      <c r="P287" s="52">
        <v>12</v>
      </c>
      <c r="Q287" s="51">
        <v>12</v>
      </c>
      <c r="R287" s="51">
        <v>0</v>
      </c>
      <c r="S287" s="53">
        <v>181.72</v>
      </c>
      <c r="T287" s="54">
        <v>181.72</v>
      </c>
      <c r="U287" s="54">
        <v>0</v>
      </c>
      <c r="V287" s="75">
        <v>0</v>
      </c>
      <c r="W287" s="76">
        <v>0</v>
      </c>
      <c r="X287" s="76">
        <v>0</v>
      </c>
      <c r="Y287" s="49">
        <v>1332</v>
      </c>
      <c r="Z287" s="49">
        <v>1976</v>
      </c>
      <c r="AA287" s="55"/>
      <c r="AB287" s="46"/>
      <c r="AC287" s="265"/>
      <c r="AD287" s="265"/>
      <c r="AE287" s="266"/>
      <c r="AF287" s="267"/>
      <c r="AG287" s="267"/>
      <c r="AH287" s="267"/>
      <c r="AI287" s="267"/>
      <c r="AJ287" s="267"/>
      <c r="AK287" s="267"/>
      <c r="AL287" s="267"/>
      <c r="AM287" s="267"/>
      <c r="AN287" s="267"/>
      <c r="AO287" s="269"/>
      <c r="AP287" s="269"/>
      <c r="AQ287" s="269"/>
      <c r="AR287" s="269"/>
      <c r="AS287" s="269"/>
      <c r="AT287" s="269"/>
      <c r="AU287" s="266"/>
      <c r="AV287" s="266"/>
      <c r="AW287" s="270"/>
      <c r="AX287" s="5"/>
    </row>
    <row r="288" spans="2:50" ht="12.75" customHeight="1">
      <c r="B288" s="40">
        <v>6</v>
      </c>
      <c r="C288" s="78">
        <f t="shared" si="31"/>
        <v>2</v>
      </c>
      <c r="D288" s="51">
        <v>3168</v>
      </c>
      <c r="E288" s="192" t="s">
        <v>190</v>
      </c>
      <c r="F288" s="192">
        <v>205</v>
      </c>
      <c r="G288" s="50" t="s">
        <v>28</v>
      </c>
      <c r="H288" s="50" t="s">
        <v>87</v>
      </c>
      <c r="I288" s="50" t="s">
        <v>40</v>
      </c>
      <c r="J288" s="155">
        <v>15</v>
      </c>
      <c r="K288" s="78">
        <v>1</v>
      </c>
      <c r="L288" s="168">
        <v>0</v>
      </c>
      <c r="M288" s="162">
        <f>SUM(N288:O288)</f>
        <v>4</v>
      </c>
      <c r="N288" s="51">
        <v>4</v>
      </c>
      <c r="O288" s="51">
        <v>0</v>
      </c>
      <c r="P288" s="52">
        <f>SUM(Q288:R288)</f>
        <v>13</v>
      </c>
      <c r="Q288" s="51">
        <v>13</v>
      </c>
      <c r="R288" s="51">
        <v>0</v>
      </c>
      <c r="S288" s="53">
        <f>SUM(T288:U288)</f>
        <v>188</v>
      </c>
      <c r="T288" s="54">
        <v>188</v>
      </c>
      <c r="U288" s="54">
        <v>0</v>
      </c>
      <c r="V288" s="75">
        <v>0</v>
      </c>
      <c r="W288" s="76">
        <v>0</v>
      </c>
      <c r="X288" s="76">
        <v>0</v>
      </c>
      <c r="Y288" s="49">
        <v>519</v>
      </c>
      <c r="Z288" s="49">
        <v>1900</v>
      </c>
      <c r="AA288" s="55"/>
      <c r="AB288" s="46"/>
      <c r="AC288" s="265"/>
      <c r="AD288" s="265"/>
      <c r="AE288" s="266"/>
      <c r="AF288" s="267"/>
      <c r="AG288" s="267"/>
      <c r="AH288" s="267"/>
      <c r="AI288" s="267"/>
      <c r="AJ288" s="267"/>
      <c r="AK288" s="267"/>
      <c r="AL288" s="267"/>
      <c r="AM288" s="267"/>
      <c r="AN288" s="267"/>
      <c r="AO288" s="269"/>
      <c r="AP288" s="269"/>
      <c r="AQ288" s="269"/>
      <c r="AR288" s="269"/>
      <c r="AS288" s="269"/>
      <c r="AT288" s="269"/>
      <c r="AU288" s="266"/>
      <c r="AV288" s="266"/>
      <c r="AW288" s="270"/>
      <c r="AX288" s="5"/>
    </row>
    <row r="289" spans="2:50" ht="12.75" customHeight="1">
      <c r="B289" s="40">
        <v>6</v>
      </c>
      <c r="C289" s="78">
        <f t="shared" si="31"/>
        <v>3</v>
      </c>
      <c r="D289" s="51">
        <v>6036</v>
      </c>
      <c r="E289" s="192" t="s">
        <v>190</v>
      </c>
      <c r="F289" s="192"/>
      <c r="G289" s="50" t="s">
        <v>28</v>
      </c>
      <c r="H289" s="50" t="s">
        <v>87</v>
      </c>
      <c r="I289" s="50" t="s">
        <v>53</v>
      </c>
      <c r="J289" s="155">
        <v>15</v>
      </c>
      <c r="K289" s="78">
        <v>0</v>
      </c>
      <c r="L289" s="168">
        <v>1</v>
      </c>
      <c r="M289" s="162">
        <f>SUM(N289:O289)</f>
        <v>2</v>
      </c>
      <c r="N289" s="51">
        <v>1</v>
      </c>
      <c r="O289" s="51">
        <v>1</v>
      </c>
      <c r="P289" s="52">
        <f>SUM(Q289:R289)</f>
        <v>11</v>
      </c>
      <c r="Q289" s="51">
        <v>5</v>
      </c>
      <c r="R289" s="51">
        <v>6</v>
      </c>
      <c r="S289" s="53">
        <f>SUM(T289:U289)</f>
        <v>243.56</v>
      </c>
      <c r="T289" s="54">
        <v>111.96</v>
      </c>
      <c r="U289" s="54">
        <v>131.6</v>
      </c>
      <c r="V289" s="75">
        <f>SUM(W289:X289)</f>
        <v>131.6</v>
      </c>
      <c r="W289" s="76">
        <v>0</v>
      </c>
      <c r="X289" s="54">
        <v>131.6</v>
      </c>
      <c r="Y289" s="49">
        <v>1088</v>
      </c>
      <c r="Z289" s="49">
        <v>1928</v>
      </c>
      <c r="AA289" s="55"/>
      <c r="AB289" s="46"/>
      <c r="AC289" s="265"/>
      <c r="AD289" s="265"/>
      <c r="AE289" s="266"/>
      <c r="AF289" s="267"/>
      <c r="AG289" s="267"/>
      <c r="AH289" s="267"/>
      <c r="AI289" s="267"/>
      <c r="AJ289" s="267"/>
      <c r="AK289" s="267"/>
      <c r="AL289" s="267"/>
      <c r="AM289" s="267"/>
      <c r="AN289" s="267"/>
      <c r="AO289" s="269"/>
      <c r="AP289" s="269"/>
      <c r="AQ289" s="269"/>
      <c r="AR289" s="269"/>
      <c r="AS289" s="269"/>
      <c r="AT289" s="269"/>
      <c r="AU289" s="266"/>
      <c r="AV289" s="266"/>
      <c r="AW289" s="270"/>
      <c r="AX289" s="5"/>
    </row>
    <row r="290" spans="2:50" ht="12.75" customHeight="1">
      <c r="B290" s="40">
        <v>6</v>
      </c>
      <c r="C290" s="79">
        <f>C289+1</f>
        <v>4</v>
      </c>
      <c r="D290" s="41">
        <v>3169</v>
      </c>
      <c r="E290" s="191" t="s">
        <v>189</v>
      </c>
      <c r="F290" s="191"/>
      <c r="G290" s="10" t="s">
        <v>28</v>
      </c>
      <c r="H290" s="10" t="s">
        <v>87</v>
      </c>
      <c r="I290" s="67" t="s">
        <v>53</v>
      </c>
      <c r="J290" s="154">
        <v>26</v>
      </c>
      <c r="K290" s="77">
        <v>1</v>
      </c>
      <c r="L290" s="167">
        <v>0</v>
      </c>
      <c r="M290" s="161">
        <v>4</v>
      </c>
      <c r="N290" s="41">
        <v>4</v>
      </c>
      <c r="O290" s="41">
        <v>0</v>
      </c>
      <c r="P290" s="42">
        <v>14</v>
      </c>
      <c r="Q290" s="41">
        <v>14</v>
      </c>
      <c r="R290" s="41">
        <v>0</v>
      </c>
      <c r="S290" s="43">
        <v>230.76</v>
      </c>
      <c r="T290" s="44">
        <v>230.76</v>
      </c>
      <c r="U290" s="44">
        <v>0</v>
      </c>
      <c r="V290" s="73">
        <v>0</v>
      </c>
      <c r="W290" s="74">
        <v>0</v>
      </c>
      <c r="X290" s="74">
        <v>0</v>
      </c>
      <c r="Y290" s="9">
        <v>675</v>
      </c>
      <c r="Z290" s="9">
        <v>1900</v>
      </c>
      <c r="AA290" s="72" t="s">
        <v>159</v>
      </c>
      <c r="AB290" s="46"/>
      <c r="AC290" s="265"/>
      <c r="AD290" s="265"/>
      <c r="AE290" s="266"/>
      <c r="AF290" s="267"/>
      <c r="AG290" s="267"/>
      <c r="AH290" s="267"/>
      <c r="AI290" s="267"/>
      <c r="AJ290" s="267"/>
      <c r="AK290" s="267"/>
      <c r="AL290" s="267"/>
      <c r="AM290" s="267"/>
      <c r="AN290" s="267"/>
      <c r="AO290" s="269"/>
      <c r="AP290" s="269"/>
      <c r="AQ290" s="269"/>
      <c r="AR290" s="269"/>
      <c r="AS290" s="269"/>
      <c r="AT290" s="269"/>
      <c r="AU290" s="266"/>
      <c r="AV290" s="266"/>
      <c r="AW290" s="270"/>
      <c r="AX290" s="5"/>
    </row>
    <row r="291" spans="2:50" ht="12.75" customHeight="1">
      <c r="B291" s="40">
        <v>6</v>
      </c>
      <c r="C291" s="79">
        <f>C290+1</f>
        <v>5</v>
      </c>
      <c r="D291" s="41">
        <v>3171</v>
      </c>
      <c r="E291" s="191" t="s">
        <v>189</v>
      </c>
      <c r="F291" s="191"/>
      <c r="G291" s="10" t="s">
        <v>28</v>
      </c>
      <c r="H291" s="10" t="s">
        <v>87</v>
      </c>
      <c r="I291" s="67" t="s">
        <v>53</v>
      </c>
      <c r="J291" s="154">
        <v>39</v>
      </c>
      <c r="K291" s="77">
        <v>1</v>
      </c>
      <c r="L291" s="167">
        <v>0</v>
      </c>
      <c r="M291" s="161">
        <v>6</v>
      </c>
      <c r="N291" s="41">
        <v>6</v>
      </c>
      <c r="O291" s="41">
        <v>0</v>
      </c>
      <c r="P291" s="42">
        <v>16</v>
      </c>
      <c r="Q291" s="41">
        <v>16</v>
      </c>
      <c r="R291" s="41">
        <v>0</v>
      </c>
      <c r="S291" s="43">
        <v>278.72</v>
      </c>
      <c r="T291" s="44">
        <v>278.72</v>
      </c>
      <c r="U291" s="44">
        <v>0</v>
      </c>
      <c r="V291" s="73">
        <v>0</v>
      </c>
      <c r="W291" s="74">
        <v>0</v>
      </c>
      <c r="X291" s="74">
        <v>0</v>
      </c>
      <c r="Y291" s="9">
        <v>1046</v>
      </c>
      <c r="Z291" s="9">
        <v>1890</v>
      </c>
      <c r="AA291" s="45"/>
      <c r="AB291" s="46"/>
      <c r="AC291" s="265"/>
      <c r="AD291" s="265"/>
      <c r="AE291" s="266"/>
      <c r="AF291" s="267"/>
      <c r="AG291" s="267"/>
      <c r="AH291" s="267"/>
      <c r="AI291" s="267"/>
      <c r="AJ291" s="267"/>
      <c r="AK291" s="267"/>
      <c r="AL291" s="267"/>
      <c r="AM291" s="267"/>
      <c r="AN291" s="267"/>
      <c r="AO291" s="269"/>
      <c r="AP291" s="269"/>
      <c r="AQ291" s="269"/>
      <c r="AR291" s="269"/>
      <c r="AS291" s="269"/>
      <c r="AT291" s="269"/>
      <c r="AU291" s="266"/>
      <c r="AV291" s="266"/>
      <c r="AW291" s="270"/>
      <c r="AX291" s="5"/>
    </row>
    <row r="292" spans="2:50" ht="12.75" customHeight="1">
      <c r="B292" s="40">
        <v>6</v>
      </c>
      <c r="C292" s="78">
        <f>+C291+1</f>
        <v>6</v>
      </c>
      <c r="D292" s="51">
        <v>3172</v>
      </c>
      <c r="E292" s="192" t="s">
        <v>190</v>
      </c>
      <c r="F292" s="192">
        <v>216</v>
      </c>
      <c r="G292" s="50" t="s">
        <v>28</v>
      </c>
      <c r="H292" s="50" t="s">
        <v>87</v>
      </c>
      <c r="I292" s="50" t="s">
        <v>53</v>
      </c>
      <c r="J292" s="155">
        <v>48</v>
      </c>
      <c r="K292" s="78">
        <v>1</v>
      </c>
      <c r="L292" s="168">
        <v>0</v>
      </c>
      <c r="M292" s="162">
        <v>3</v>
      </c>
      <c r="N292" s="51">
        <v>3</v>
      </c>
      <c r="O292" s="51">
        <v>0</v>
      </c>
      <c r="P292" s="52">
        <f>SUM(Q292:R292)</f>
        <v>10</v>
      </c>
      <c r="Q292" s="51">
        <v>10</v>
      </c>
      <c r="R292" s="51">
        <v>0</v>
      </c>
      <c r="S292" s="53">
        <f>SUM(T292:U292)</f>
        <v>181</v>
      </c>
      <c r="T292" s="54">
        <v>181</v>
      </c>
      <c r="U292" s="54">
        <v>0</v>
      </c>
      <c r="V292" s="75">
        <f>+W292+X292</f>
        <v>0</v>
      </c>
      <c r="W292" s="76">
        <v>0</v>
      </c>
      <c r="X292" s="76">
        <v>0</v>
      </c>
      <c r="Y292" s="49">
        <v>445</v>
      </c>
      <c r="Z292" s="49">
        <v>1908</v>
      </c>
      <c r="AA292" s="55"/>
      <c r="AB292" s="46"/>
      <c r="AC292" s="265"/>
      <c r="AD292" s="265"/>
      <c r="AE292" s="266"/>
      <c r="AF292" s="267"/>
      <c r="AG292" s="267"/>
      <c r="AH292" s="267"/>
      <c r="AI292" s="267"/>
      <c r="AJ292" s="267"/>
      <c r="AK292" s="267"/>
      <c r="AL292" s="267"/>
      <c r="AM292" s="267"/>
      <c r="AN292" s="267"/>
      <c r="AO292" s="269"/>
      <c r="AP292" s="269"/>
      <c r="AQ292" s="269"/>
      <c r="AR292" s="269"/>
      <c r="AS292" s="269"/>
      <c r="AT292" s="269"/>
      <c r="AU292" s="266"/>
      <c r="AV292" s="266"/>
      <c r="AW292" s="270"/>
      <c r="AX292" s="5"/>
    </row>
    <row r="293" spans="2:50" ht="12.75" customHeight="1">
      <c r="B293" s="40">
        <v>6</v>
      </c>
      <c r="C293" s="78">
        <f t="shared" si="31"/>
        <v>7</v>
      </c>
      <c r="D293" s="51">
        <v>3173</v>
      </c>
      <c r="E293" s="192" t="s">
        <v>190</v>
      </c>
      <c r="F293" s="192">
        <v>158</v>
      </c>
      <c r="G293" s="50" t="s">
        <v>28</v>
      </c>
      <c r="H293" s="50" t="s">
        <v>87</v>
      </c>
      <c r="I293" s="50" t="s">
        <v>89</v>
      </c>
      <c r="J293" s="155">
        <v>4</v>
      </c>
      <c r="K293" s="78">
        <v>1</v>
      </c>
      <c r="L293" s="168">
        <v>0</v>
      </c>
      <c r="M293" s="162">
        <v>4</v>
      </c>
      <c r="N293" s="51">
        <v>4</v>
      </c>
      <c r="O293" s="51">
        <v>0</v>
      </c>
      <c r="P293" s="52">
        <v>13</v>
      </c>
      <c r="Q293" s="51">
        <v>13</v>
      </c>
      <c r="R293" s="51">
        <v>0</v>
      </c>
      <c r="S293" s="53">
        <v>217.21</v>
      </c>
      <c r="T293" s="54">
        <v>217.21</v>
      </c>
      <c r="U293" s="54">
        <v>0</v>
      </c>
      <c r="V293" s="75">
        <v>0</v>
      </c>
      <c r="W293" s="76">
        <v>0</v>
      </c>
      <c r="X293" s="76">
        <v>0</v>
      </c>
      <c r="Y293" s="49">
        <v>726</v>
      </c>
      <c r="Z293" s="49">
        <v>1920</v>
      </c>
      <c r="AA293" s="55"/>
      <c r="AB293" s="46"/>
      <c r="AC293" s="265"/>
      <c r="AD293" s="265"/>
      <c r="AE293" s="266"/>
      <c r="AF293" s="267"/>
      <c r="AG293" s="267"/>
      <c r="AH293" s="267"/>
      <c r="AI293" s="267"/>
      <c r="AJ293" s="267"/>
      <c r="AK293" s="267"/>
      <c r="AL293" s="267"/>
      <c r="AM293" s="267"/>
      <c r="AN293" s="267"/>
      <c r="AO293" s="269"/>
      <c r="AP293" s="269"/>
      <c r="AQ293" s="269"/>
      <c r="AR293" s="269"/>
      <c r="AS293" s="269"/>
      <c r="AT293" s="269"/>
      <c r="AU293" s="266"/>
      <c r="AV293" s="266"/>
      <c r="AW293" s="270"/>
      <c r="AX293" s="5"/>
    </row>
    <row r="294" spans="2:50" ht="12.75" customHeight="1">
      <c r="B294" s="40">
        <v>6</v>
      </c>
      <c r="C294" s="78">
        <f t="shared" si="31"/>
        <v>8</v>
      </c>
      <c r="D294" s="51">
        <v>3174</v>
      </c>
      <c r="E294" s="192" t="s">
        <v>190</v>
      </c>
      <c r="F294" s="192">
        <v>161</v>
      </c>
      <c r="G294" s="50" t="s">
        <v>28</v>
      </c>
      <c r="H294" s="50" t="s">
        <v>87</v>
      </c>
      <c r="I294" s="50" t="s">
        <v>89</v>
      </c>
      <c r="J294" s="155">
        <v>5</v>
      </c>
      <c r="K294" s="78">
        <v>1</v>
      </c>
      <c r="L294" s="168">
        <v>0</v>
      </c>
      <c r="M294" s="162">
        <v>4</v>
      </c>
      <c r="N294" s="51">
        <v>4</v>
      </c>
      <c r="O294" s="51">
        <v>0</v>
      </c>
      <c r="P294" s="52">
        <v>13</v>
      </c>
      <c r="Q294" s="51">
        <v>13</v>
      </c>
      <c r="R294" s="51">
        <v>0</v>
      </c>
      <c r="S294" s="53">
        <v>212.91</v>
      </c>
      <c r="T294" s="54">
        <v>212.91</v>
      </c>
      <c r="U294" s="54">
        <v>0</v>
      </c>
      <c r="V294" s="75">
        <v>0</v>
      </c>
      <c r="W294" s="76">
        <v>0</v>
      </c>
      <c r="X294" s="76">
        <v>0</v>
      </c>
      <c r="Y294" s="49">
        <v>1128</v>
      </c>
      <c r="Z294" s="49">
        <v>1920</v>
      </c>
      <c r="AA294" s="55"/>
      <c r="AB294" s="46"/>
      <c r="AC294" s="265"/>
      <c r="AD294" s="265"/>
      <c r="AE294" s="266"/>
      <c r="AF294" s="267"/>
      <c r="AG294" s="267"/>
      <c r="AH294" s="267"/>
      <c r="AI294" s="267"/>
      <c r="AJ294" s="267"/>
      <c r="AK294" s="267"/>
      <c r="AL294" s="267"/>
      <c r="AM294" s="267"/>
      <c r="AN294" s="267"/>
      <c r="AO294" s="269"/>
      <c r="AP294" s="269"/>
      <c r="AQ294" s="269"/>
      <c r="AR294" s="269"/>
      <c r="AS294" s="269"/>
      <c r="AT294" s="269"/>
      <c r="AU294" s="266"/>
      <c r="AV294" s="266"/>
      <c r="AW294" s="270"/>
      <c r="AX294" s="5"/>
    </row>
    <row r="295" spans="2:50" ht="12.75" customHeight="1">
      <c r="B295" s="40">
        <v>6</v>
      </c>
      <c r="C295" s="77">
        <f t="shared" si="31"/>
        <v>9</v>
      </c>
      <c r="D295" s="41">
        <v>3177</v>
      </c>
      <c r="E295" s="191" t="s">
        <v>189</v>
      </c>
      <c r="F295" s="191"/>
      <c r="G295" s="10" t="s">
        <v>28</v>
      </c>
      <c r="H295" s="10" t="s">
        <v>87</v>
      </c>
      <c r="I295" s="10" t="s">
        <v>90</v>
      </c>
      <c r="J295" s="154">
        <v>7</v>
      </c>
      <c r="K295" s="77">
        <v>1</v>
      </c>
      <c r="L295" s="167">
        <v>0</v>
      </c>
      <c r="M295" s="161">
        <v>3</v>
      </c>
      <c r="N295" s="41">
        <v>3</v>
      </c>
      <c r="O295" s="41">
        <v>0</v>
      </c>
      <c r="P295" s="42">
        <f>SUM(Q295:R295)</f>
        <v>7</v>
      </c>
      <c r="Q295" s="41">
        <v>7</v>
      </c>
      <c r="R295" s="41">
        <v>0</v>
      </c>
      <c r="S295" s="43">
        <f>SUM(T295:U295)</f>
        <v>108.39</v>
      </c>
      <c r="T295" s="44">
        <v>108.39</v>
      </c>
      <c r="U295" s="44">
        <v>0</v>
      </c>
      <c r="V295" s="73">
        <v>0</v>
      </c>
      <c r="W295" s="74">
        <v>0</v>
      </c>
      <c r="X295" s="74">
        <v>0</v>
      </c>
      <c r="Y295" s="9">
        <v>308</v>
      </c>
      <c r="Z295" s="9">
        <v>1900</v>
      </c>
      <c r="AA295" s="45"/>
      <c r="AB295" s="46"/>
      <c r="AC295" s="265"/>
      <c r="AD295" s="265"/>
      <c r="AE295" s="266"/>
      <c r="AF295" s="267"/>
      <c r="AG295" s="267"/>
      <c r="AH295" s="267"/>
      <c r="AI295" s="267"/>
      <c r="AJ295" s="267"/>
      <c r="AK295" s="267"/>
      <c r="AL295" s="267"/>
      <c r="AM295" s="267"/>
      <c r="AN295" s="267"/>
      <c r="AO295" s="269"/>
      <c r="AP295" s="269"/>
      <c r="AQ295" s="269"/>
      <c r="AR295" s="269"/>
      <c r="AS295" s="269"/>
      <c r="AT295" s="269"/>
      <c r="AU295" s="266"/>
      <c r="AV295" s="266"/>
      <c r="AW295" s="270"/>
      <c r="AX295" s="5"/>
    </row>
    <row r="296" spans="2:50" ht="12.75" customHeight="1">
      <c r="B296" s="40">
        <v>6</v>
      </c>
      <c r="C296" s="77">
        <f t="shared" si="31"/>
        <v>10</v>
      </c>
      <c r="D296" s="41">
        <v>3178</v>
      </c>
      <c r="E296" s="191" t="s">
        <v>189</v>
      </c>
      <c r="F296" s="191"/>
      <c r="G296" s="10" t="s">
        <v>28</v>
      </c>
      <c r="H296" s="10" t="s">
        <v>87</v>
      </c>
      <c r="I296" s="10" t="s">
        <v>90</v>
      </c>
      <c r="J296" s="154">
        <v>12</v>
      </c>
      <c r="K296" s="77">
        <v>1</v>
      </c>
      <c r="L296" s="167">
        <v>0</v>
      </c>
      <c r="M296" s="161">
        <v>3</v>
      </c>
      <c r="N296" s="41">
        <v>3</v>
      </c>
      <c r="O296" s="41">
        <v>0</v>
      </c>
      <c r="P296" s="42">
        <f>SUM(Q296:R296)</f>
        <v>12</v>
      </c>
      <c r="Q296" s="41">
        <v>12</v>
      </c>
      <c r="R296" s="41">
        <v>0</v>
      </c>
      <c r="S296" s="43">
        <v>118.2</v>
      </c>
      <c r="T296" s="44">
        <v>118.2</v>
      </c>
      <c r="U296" s="44">
        <v>0</v>
      </c>
      <c r="V296" s="73">
        <v>0</v>
      </c>
      <c r="W296" s="74">
        <v>0</v>
      </c>
      <c r="X296" s="74">
        <v>0</v>
      </c>
      <c r="Y296" s="9">
        <v>625</v>
      </c>
      <c r="Z296" s="9">
        <v>1910</v>
      </c>
      <c r="AA296" s="45"/>
      <c r="AB296" s="46"/>
      <c r="AC296" s="265"/>
      <c r="AD296" s="265"/>
      <c r="AE296" s="266"/>
      <c r="AF296" s="267"/>
      <c r="AG296" s="267"/>
      <c r="AH296" s="267"/>
      <c r="AI296" s="267"/>
      <c r="AJ296" s="267"/>
      <c r="AK296" s="267"/>
      <c r="AL296" s="267"/>
      <c r="AM296" s="267"/>
      <c r="AN296" s="267"/>
      <c r="AO296" s="269"/>
      <c r="AP296" s="269"/>
      <c r="AQ296" s="269"/>
      <c r="AR296" s="269"/>
      <c r="AS296" s="269"/>
      <c r="AT296" s="269"/>
      <c r="AU296" s="266"/>
      <c r="AV296" s="266"/>
      <c r="AW296" s="270"/>
      <c r="AX296" s="5"/>
    </row>
    <row r="297" spans="2:50" ht="12.75" customHeight="1">
      <c r="B297" s="40">
        <v>6</v>
      </c>
      <c r="C297" s="78">
        <f t="shared" si="31"/>
        <v>11</v>
      </c>
      <c r="D297" s="51">
        <v>6006</v>
      </c>
      <c r="E297" s="192" t="s">
        <v>190</v>
      </c>
      <c r="F297" s="192">
        <v>188</v>
      </c>
      <c r="G297" s="50" t="s">
        <v>28</v>
      </c>
      <c r="H297" s="50" t="s">
        <v>87</v>
      </c>
      <c r="I297" s="50" t="s">
        <v>91</v>
      </c>
      <c r="J297" s="155">
        <v>11</v>
      </c>
      <c r="K297" s="78">
        <v>0</v>
      </c>
      <c r="L297" s="168">
        <v>1</v>
      </c>
      <c r="M297" s="162">
        <f>SUM(N297:O297)</f>
        <v>6</v>
      </c>
      <c r="N297" s="51">
        <v>2</v>
      </c>
      <c r="O297" s="51">
        <v>4</v>
      </c>
      <c r="P297" s="52">
        <f>SUM(Q297:R297)</f>
        <v>21</v>
      </c>
      <c r="Q297" s="51">
        <v>8</v>
      </c>
      <c r="R297" s="51">
        <v>13</v>
      </c>
      <c r="S297" s="53">
        <f>SUM(T297:U297)</f>
        <v>435.94</v>
      </c>
      <c r="T297" s="54">
        <v>120</v>
      </c>
      <c r="U297" s="54">
        <v>315.94</v>
      </c>
      <c r="V297" s="75">
        <v>0</v>
      </c>
      <c r="W297" s="76">
        <v>0</v>
      </c>
      <c r="X297" s="76">
        <v>0</v>
      </c>
      <c r="Y297" s="49"/>
      <c r="Z297" s="49">
        <v>1910</v>
      </c>
      <c r="AA297" s="55"/>
      <c r="AB297" s="46"/>
      <c r="AC297" s="265"/>
      <c r="AD297" s="265"/>
      <c r="AE297" s="266"/>
      <c r="AF297" s="267"/>
      <c r="AG297" s="267"/>
      <c r="AH297" s="267"/>
      <c r="AI297" s="267"/>
      <c r="AJ297" s="267"/>
      <c r="AK297" s="267"/>
      <c r="AL297" s="267"/>
      <c r="AM297" s="267"/>
      <c r="AN297" s="267"/>
      <c r="AO297" s="269"/>
      <c r="AP297" s="269"/>
      <c r="AQ297" s="269"/>
      <c r="AR297" s="269"/>
      <c r="AS297" s="269"/>
      <c r="AT297" s="269"/>
      <c r="AU297" s="266"/>
      <c r="AV297" s="266"/>
      <c r="AW297" s="270"/>
      <c r="AX297" s="5"/>
    </row>
    <row r="298" spans="2:50" ht="12.75" customHeight="1">
      <c r="B298" s="40">
        <v>6</v>
      </c>
      <c r="C298" s="77">
        <f t="shared" si="31"/>
        <v>12</v>
      </c>
      <c r="D298" s="41">
        <v>3176</v>
      </c>
      <c r="E298" s="191" t="s">
        <v>189</v>
      </c>
      <c r="F298" s="191"/>
      <c r="G298" s="10" t="s">
        <v>28</v>
      </c>
      <c r="H298" s="10" t="s">
        <v>87</v>
      </c>
      <c r="I298" s="10" t="s">
        <v>91</v>
      </c>
      <c r="J298" s="154">
        <v>28</v>
      </c>
      <c r="K298" s="77">
        <v>1</v>
      </c>
      <c r="L298" s="167">
        <v>0</v>
      </c>
      <c r="M298" s="161">
        <v>2</v>
      </c>
      <c r="N298" s="41">
        <v>2</v>
      </c>
      <c r="O298" s="41">
        <v>0</v>
      </c>
      <c r="P298" s="42">
        <v>8</v>
      </c>
      <c r="Q298" s="41">
        <v>8</v>
      </c>
      <c r="R298" s="41">
        <v>0</v>
      </c>
      <c r="S298" s="43">
        <v>127.46</v>
      </c>
      <c r="T298" s="44">
        <v>127.46</v>
      </c>
      <c r="U298" s="44">
        <v>0</v>
      </c>
      <c r="V298" s="73">
        <v>0</v>
      </c>
      <c r="W298" s="74">
        <v>0</v>
      </c>
      <c r="X298" s="74">
        <v>0</v>
      </c>
      <c r="Y298" s="9">
        <v>846</v>
      </c>
      <c r="Z298" s="9">
        <v>1925</v>
      </c>
      <c r="AA298" s="45"/>
      <c r="AB298" s="46"/>
      <c r="AC298" s="265"/>
      <c r="AD298" s="265"/>
      <c r="AE298" s="266"/>
      <c r="AF298" s="267"/>
      <c r="AG298" s="267"/>
      <c r="AH298" s="267"/>
      <c r="AI298" s="267"/>
      <c r="AJ298" s="267"/>
      <c r="AK298" s="267"/>
      <c r="AL298" s="267"/>
      <c r="AM298" s="267"/>
      <c r="AN298" s="267"/>
      <c r="AO298" s="269"/>
      <c r="AP298" s="269"/>
      <c r="AQ298" s="269"/>
      <c r="AR298" s="269"/>
      <c r="AS298" s="269"/>
      <c r="AT298" s="269"/>
      <c r="AU298" s="266"/>
      <c r="AV298" s="266"/>
      <c r="AW298" s="270"/>
      <c r="AX298" s="5"/>
    </row>
    <row r="299" spans="2:50" ht="12.75" customHeight="1">
      <c r="B299" s="40">
        <v>6</v>
      </c>
      <c r="C299" s="82">
        <f t="shared" si="31"/>
        <v>13</v>
      </c>
      <c r="D299" s="197">
        <v>3213</v>
      </c>
      <c r="E299" s="198" t="s">
        <v>190</v>
      </c>
      <c r="F299" s="198"/>
      <c r="G299" s="199" t="s">
        <v>41</v>
      </c>
      <c r="H299" s="199" t="s">
        <v>87</v>
      </c>
      <c r="I299" s="200" t="s">
        <v>69</v>
      </c>
      <c r="J299" s="201">
        <v>38</v>
      </c>
      <c r="K299" s="202">
        <v>0</v>
      </c>
      <c r="L299" s="203">
        <v>0</v>
      </c>
      <c r="M299" s="204">
        <f>SUM(N299:O299)</f>
        <v>1</v>
      </c>
      <c r="N299" s="205">
        <v>1</v>
      </c>
      <c r="O299" s="205">
        <v>0</v>
      </c>
      <c r="P299" s="206">
        <f>SUM(Q299:R299)</f>
        <v>4</v>
      </c>
      <c r="Q299" s="205">
        <v>4</v>
      </c>
      <c r="R299" s="205">
        <v>0</v>
      </c>
      <c r="S299" s="207">
        <f>SUM(T299:U299)</f>
        <v>64</v>
      </c>
      <c r="T299" s="208">
        <v>64</v>
      </c>
      <c r="U299" s="208">
        <v>0</v>
      </c>
      <c r="V299" s="209">
        <f>SUM(W299:X299)</f>
        <v>0</v>
      </c>
      <c r="W299" s="210">
        <v>0</v>
      </c>
      <c r="X299" s="210">
        <v>0</v>
      </c>
      <c r="Y299" s="205"/>
      <c r="Z299" s="211">
        <v>1930</v>
      </c>
      <c r="AA299" s="212"/>
      <c r="AB299" s="46"/>
      <c r="AC299" s="265"/>
      <c r="AD299" s="265"/>
      <c r="AE299" s="266"/>
      <c r="AF299" s="267"/>
      <c r="AG299" s="267"/>
      <c r="AH299" s="267"/>
      <c r="AI299" s="267"/>
      <c r="AJ299" s="267"/>
      <c r="AK299" s="267"/>
      <c r="AL299" s="267"/>
      <c r="AM299" s="267"/>
      <c r="AN299" s="267"/>
      <c r="AO299" s="269"/>
      <c r="AP299" s="269"/>
      <c r="AQ299" s="269"/>
      <c r="AR299" s="269"/>
      <c r="AS299" s="269"/>
      <c r="AT299" s="269"/>
      <c r="AU299" s="266"/>
      <c r="AV299" s="266"/>
      <c r="AW299" s="270"/>
      <c r="AX299" s="5"/>
    </row>
    <row r="300" spans="2:50" ht="12.75" customHeight="1">
      <c r="B300" s="40">
        <v>6</v>
      </c>
      <c r="C300" s="77">
        <f t="shared" si="31"/>
        <v>14</v>
      </c>
      <c r="D300" s="41">
        <v>3179</v>
      </c>
      <c r="E300" s="191" t="s">
        <v>189</v>
      </c>
      <c r="F300" s="191"/>
      <c r="G300" s="10" t="s">
        <v>28</v>
      </c>
      <c r="H300" s="10" t="s">
        <v>87</v>
      </c>
      <c r="I300" s="10" t="s">
        <v>69</v>
      </c>
      <c r="J300" s="154">
        <v>42</v>
      </c>
      <c r="K300" s="77">
        <v>1</v>
      </c>
      <c r="L300" s="167">
        <v>0</v>
      </c>
      <c r="M300" s="161">
        <v>3</v>
      </c>
      <c r="N300" s="41">
        <v>3</v>
      </c>
      <c r="O300" s="41">
        <v>0</v>
      </c>
      <c r="P300" s="42">
        <v>8</v>
      </c>
      <c r="Q300" s="41">
        <v>8</v>
      </c>
      <c r="R300" s="41">
        <v>0</v>
      </c>
      <c r="S300" s="43">
        <v>135.89</v>
      </c>
      <c r="T300" s="44">
        <v>135.89</v>
      </c>
      <c r="U300" s="44">
        <v>0</v>
      </c>
      <c r="V300" s="73">
        <v>0</v>
      </c>
      <c r="W300" s="74">
        <v>0</v>
      </c>
      <c r="X300" s="74">
        <v>0</v>
      </c>
      <c r="Y300" s="9">
        <v>870</v>
      </c>
      <c r="Z300" s="9">
        <v>1898</v>
      </c>
      <c r="AA300" s="45"/>
      <c r="AB300" s="46"/>
      <c r="AC300" s="265"/>
      <c r="AD300" s="265"/>
      <c r="AE300" s="266"/>
      <c r="AF300" s="267"/>
      <c r="AG300" s="267"/>
      <c r="AH300" s="267"/>
      <c r="AI300" s="267"/>
      <c r="AJ300" s="267"/>
      <c r="AK300" s="267"/>
      <c r="AL300" s="267"/>
      <c r="AM300" s="267"/>
      <c r="AN300" s="267"/>
      <c r="AO300" s="269"/>
      <c r="AP300" s="269"/>
      <c r="AQ300" s="269"/>
      <c r="AR300" s="269"/>
      <c r="AS300" s="269"/>
      <c r="AT300" s="269"/>
      <c r="AU300" s="266"/>
      <c r="AV300" s="266"/>
      <c r="AW300" s="270"/>
      <c r="AX300" s="5"/>
    </row>
    <row r="301" spans="2:50" ht="12.75" customHeight="1">
      <c r="B301" s="40">
        <v>6</v>
      </c>
      <c r="C301" s="78">
        <f t="shared" si="31"/>
        <v>15</v>
      </c>
      <c r="D301" s="51">
        <v>3180</v>
      </c>
      <c r="E301" s="192" t="s">
        <v>190</v>
      </c>
      <c r="F301" s="192">
        <v>165</v>
      </c>
      <c r="G301" s="50" t="s">
        <v>28</v>
      </c>
      <c r="H301" s="50" t="s">
        <v>87</v>
      </c>
      <c r="I301" s="50" t="s">
        <v>92</v>
      </c>
      <c r="J301" s="155">
        <v>4</v>
      </c>
      <c r="K301" s="78">
        <v>1</v>
      </c>
      <c r="L301" s="168">
        <v>0</v>
      </c>
      <c r="M301" s="162">
        <v>3</v>
      </c>
      <c r="N301" s="51">
        <v>3</v>
      </c>
      <c r="O301" s="51">
        <v>0</v>
      </c>
      <c r="P301" s="52">
        <f>SUM(Q301:R301)</f>
        <v>10</v>
      </c>
      <c r="Q301" s="51">
        <v>10</v>
      </c>
      <c r="R301" s="51">
        <v>0</v>
      </c>
      <c r="S301" s="53">
        <f>SUM(T301:U301)</f>
        <v>188.41</v>
      </c>
      <c r="T301" s="54">
        <v>188.41</v>
      </c>
      <c r="U301" s="54">
        <v>0</v>
      </c>
      <c r="V301" s="75">
        <v>0</v>
      </c>
      <c r="W301" s="76">
        <v>0</v>
      </c>
      <c r="X301" s="76">
        <v>0</v>
      </c>
      <c r="Y301" s="49">
        <v>687</v>
      </c>
      <c r="Z301" s="49">
        <v>1910</v>
      </c>
      <c r="AA301" s="55"/>
      <c r="AB301" s="46"/>
      <c r="AC301" s="265"/>
      <c r="AD301" s="265"/>
      <c r="AE301" s="266"/>
      <c r="AF301" s="267"/>
      <c r="AG301" s="267"/>
      <c r="AH301" s="267"/>
      <c r="AI301" s="267"/>
      <c r="AJ301" s="267"/>
      <c r="AK301" s="267"/>
      <c r="AL301" s="267"/>
      <c r="AM301" s="267"/>
      <c r="AN301" s="267"/>
      <c r="AO301" s="269"/>
      <c r="AP301" s="269"/>
      <c r="AQ301" s="269"/>
      <c r="AR301" s="269"/>
      <c r="AS301" s="269"/>
      <c r="AT301" s="269"/>
      <c r="AU301" s="266"/>
      <c r="AV301" s="266"/>
      <c r="AW301" s="270"/>
      <c r="AX301" s="5"/>
    </row>
    <row r="302" spans="2:50" ht="12.75" customHeight="1">
      <c r="B302" s="40">
        <v>6</v>
      </c>
      <c r="C302" s="77">
        <f t="shared" si="31"/>
        <v>16</v>
      </c>
      <c r="D302" s="41">
        <v>3182</v>
      </c>
      <c r="E302" s="191" t="s">
        <v>189</v>
      </c>
      <c r="F302" s="191"/>
      <c r="G302" s="10" t="s">
        <v>28</v>
      </c>
      <c r="H302" s="10" t="s">
        <v>87</v>
      </c>
      <c r="I302" s="10" t="s">
        <v>92</v>
      </c>
      <c r="J302" s="154">
        <v>6</v>
      </c>
      <c r="K302" s="77">
        <v>1</v>
      </c>
      <c r="L302" s="167">
        <v>0</v>
      </c>
      <c r="M302" s="161">
        <v>2</v>
      </c>
      <c r="N302" s="41">
        <v>2</v>
      </c>
      <c r="O302" s="41">
        <v>0</v>
      </c>
      <c r="P302" s="42">
        <f>SUM(Q302:R302)</f>
        <v>9</v>
      </c>
      <c r="Q302" s="41">
        <v>9</v>
      </c>
      <c r="R302" s="41">
        <v>0</v>
      </c>
      <c r="S302" s="43">
        <f>SUM(T302:U302)</f>
        <v>184.09</v>
      </c>
      <c r="T302" s="44">
        <v>184.09</v>
      </c>
      <c r="U302" s="44">
        <v>0</v>
      </c>
      <c r="V302" s="73">
        <v>0</v>
      </c>
      <c r="W302" s="74">
        <v>0</v>
      </c>
      <c r="X302" s="74">
        <v>0</v>
      </c>
      <c r="Y302" s="9">
        <v>1092</v>
      </c>
      <c r="Z302" s="9">
        <v>1913</v>
      </c>
      <c r="AA302" s="45"/>
      <c r="AB302" s="46"/>
      <c r="AC302" s="265"/>
      <c r="AD302" s="265"/>
      <c r="AE302" s="266"/>
      <c r="AF302" s="267"/>
      <c r="AG302" s="267"/>
      <c r="AH302" s="267"/>
      <c r="AI302" s="267"/>
      <c r="AJ302" s="267"/>
      <c r="AK302" s="267"/>
      <c r="AL302" s="267"/>
      <c r="AM302" s="267"/>
      <c r="AN302" s="267"/>
      <c r="AO302" s="269"/>
      <c r="AP302" s="269"/>
      <c r="AQ302" s="269"/>
      <c r="AR302" s="269"/>
      <c r="AS302" s="269"/>
      <c r="AT302" s="269"/>
      <c r="AU302" s="266"/>
      <c r="AV302" s="266"/>
      <c r="AW302" s="270"/>
      <c r="AX302" s="5"/>
    </row>
    <row r="303" spans="2:50" ht="12.75" customHeight="1">
      <c r="B303" s="40">
        <v>6</v>
      </c>
      <c r="C303" s="78">
        <f t="shared" si="31"/>
        <v>17</v>
      </c>
      <c r="D303" s="51">
        <v>3181</v>
      </c>
      <c r="E303" s="192" t="s">
        <v>190</v>
      </c>
      <c r="F303" s="192">
        <v>65</v>
      </c>
      <c r="G303" s="50" t="s">
        <v>28</v>
      </c>
      <c r="H303" s="50" t="s">
        <v>87</v>
      </c>
      <c r="I303" s="50" t="s">
        <v>92</v>
      </c>
      <c r="J303" s="155">
        <v>15</v>
      </c>
      <c r="K303" s="78">
        <v>1</v>
      </c>
      <c r="L303" s="168">
        <v>0</v>
      </c>
      <c r="M303" s="162">
        <v>4</v>
      </c>
      <c r="N303" s="51">
        <v>3</v>
      </c>
      <c r="O303" s="51">
        <v>1</v>
      </c>
      <c r="P303" s="52">
        <v>12</v>
      </c>
      <c r="Q303" s="51">
        <v>10</v>
      </c>
      <c r="R303" s="51">
        <v>2</v>
      </c>
      <c r="S303" s="53">
        <f>T303+U303</f>
        <v>219.41</v>
      </c>
      <c r="T303" s="54">
        <v>175.56</v>
      </c>
      <c r="U303" s="54">
        <v>43.85</v>
      </c>
      <c r="V303" s="75">
        <v>0</v>
      </c>
      <c r="W303" s="76">
        <v>0</v>
      </c>
      <c r="X303" s="76">
        <v>0</v>
      </c>
      <c r="Y303" s="49">
        <v>1436</v>
      </c>
      <c r="Z303" s="49">
        <v>1910</v>
      </c>
      <c r="AA303" s="55"/>
      <c r="AB303" s="46"/>
      <c r="AC303" s="265"/>
      <c r="AD303" s="265"/>
      <c r="AE303" s="266"/>
      <c r="AF303" s="267"/>
      <c r="AG303" s="267"/>
      <c r="AH303" s="267"/>
      <c r="AI303" s="267"/>
      <c r="AJ303" s="267"/>
      <c r="AK303" s="267"/>
      <c r="AL303" s="267"/>
      <c r="AM303" s="267"/>
      <c r="AN303" s="267"/>
      <c r="AO303" s="269"/>
      <c r="AP303" s="269"/>
      <c r="AQ303" s="269"/>
      <c r="AR303" s="269"/>
      <c r="AS303" s="269"/>
      <c r="AT303" s="269"/>
      <c r="AU303" s="266"/>
      <c r="AV303" s="266"/>
      <c r="AW303" s="270"/>
      <c r="AX303" s="5"/>
    </row>
    <row r="304" spans="2:50" ht="12.75" customHeight="1">
      <c r="B304" s="40">
        <v>6</v>
      </c>
      <c r="C304" s="78">
        <f>+C303+1</f>
        <v>18</v>
      </c>
      <c r="D304" s="51">
        <v>3183</v>
      </c>
      <c r="E304" s="192" t="s">
        <v>190</v>
      </c>
      <c r="F304" s="192">
        <v>159</v>
      </c>
      <c r="G304" s="50" t="s">
        <v>28</v>
      </c>
      <c r="H304" s="50" t="s">
        <v>87</v>
      </c>
      <c r="I304" s="50" t="s">
        <v>84</v>
      </c>
      <c r="J304" s="155">
        <v>4</v>
      </c>
      <c r="K304" s="78">
        <v>1</v>
      </c>
      <c r="L304" s="168">
        <v>0</v>
      </c>
      <c r="M304" s="162">
        <v>5</v>
      </c>
      <c r="N304" s="51">
        <v>5</v>
      </c>
      <c r="O304" s="51">
        <v>0</v>
      </c>
      <c r="P304" s="52">
        <v>15</v>
      </c>
      <c r="Q304" s="51">
        <v>15</v>
      </c>
      <c r="R304" s="51">
        <v>0</v>
      </c>
      <c r="S304" s="53">
        <v>219.04</v>
      </c>
      <c r="T304" s="54">
        <v>219.04</v>
      </c>
      <c r="U304" s="54">
        <v>0</v>
      </c>
      <c r="V304" s="75">
        <v>0</v>
      </c>
      <c r="W304" s="76">
        <v>0</v>
      </c>
      <c r="X304" s="76">
        <v>0</v>
      </c>
      <c r="Y304" s="49">
        <v>1563</v>
      </c>
      <c r="Z304" s="49">
        <v>1920</v>
      </c>
      <c r="AA304" s="55"/>
      <c r="AB304" s="46"/>
      <c r="AC304" s="265"/>
      <c r="AD304" s="265"/>
      <c r="AE304" s="266"/>
      <c r="AF304" s="267"/>
      <c r="AG304" s="267"/>
      <c r="AH304" s="267"/>
      <c r="AI304" s="267"/>
      <c r="AJ304" s="267"/>
      <c r="AK304" s="267"/>
      <c r="AL304" s="267"/>
      <c r="AM304" s="267"/>
      <c r="AN304" s="267"/>
      <c r="AO304" s="269"/>
      <c r="AP304" s="269"/>
      <c r="AQ304" s="269"/>
      <c r="AR304" s="269"/>
      <c r="AS304" s="269"/>
      <c r="AT304" s="269"/>
      <c r="AU304" s="266"/>
      <c r="AV304" s="266"/>
      <c r="AW304" s="270"/>
      <c r="AX304" s="5"/>
    </row>
    <row r="305" spans="2:50" ht="12.75" customHeight="1">
      <c r="B305" s="40">
        <v>6</v>
      </c>
      <c r="C305" s="77">
        <f>+C304+1</f>
        <v>19</v>
      </c>
      <c r="D305" s="41">
        <v>3184</v>
      </c>
      <c r="E305" s="191" t="s">
        <v>189</v>
      </c>
      <c r="F305" s="191"/>
      <c r="G305" s="10" t="s">
        <v>28</v>
      </c>
      <c r="H305" s="10" t="s">
        <v>87</v>
      </c>
      <c r="I305" s="10" t="s">
        <v>93</v>
      </c>
      <c r="J305" s="154">
        <v>1</v>
      </c>
      <c r="K305" s="77">
        <v>1</v>
      </c>
      <c r="L305" s="167">
        <v>0</v>
      </c>
      <c r="M305" s="161">
        <v>3</v>
      </c>
      <c r="N305" s="41">
        <v>3</v>
      </c>
      <c r="O305" s="41">
        <v>0</v>
      </c>
      <c r="P305" s="42">
        <v>11</v>
      </c>
      <c r="Q305" s="41">
        <v>11</v>
      </c>
      <c r="R305" s="41">
        <v>0</v>
      </c>
      <c r="S305" s="43">
        <f>SUM(T305:U305)</f>
        <v>186.61</v>
      </c>
      <c r="T305" s="44">
        <v>186.61</v>
      </c>
      <c r="U305" s="44">
        <v>0</v>
      </c>
      <c r="V305" s="73">
        <v>0</v>
      </c>
      <c r="W305" s="74">
        <v>0</v>
      </c>
      <c r="X305" s="74">
        <v>0</v>
      </c>
      <c r="Y305" s="9">
        <v>538</v>
      </c>
      <c r="Z305" s="9">
        <v>1925</v>
      </c>
      <c r="AA305" s="45"/>
      <c r="AB305" s="46"/>
      <c r="AC305" s="265"/>
      <c r="AD305" s="265"/>
      <c r="AE305" s="266"/>
      <c r="AF305" s="267"/>
      <c r="AG305" s="267"/>
      <c r="AH305" s="267"/>
      <c r="AI305" s="267"/>
      <c r="AJ305" s="267"/>
      <c r="AK305" s="267"/>
      <c r="AL305" s="267"/>
      <c r="AM305" s="267"/>
      <c r="AN305" s="267"/>
      <c r="AO305" s="269"/>
      <c r="AP305" s="269"/>
      <c r="AQ305" s="269"/>
      <c r="AR305" s="269"/>
      <c r="AS305" s="269"/>
      <c r="AT305" s="269"/>
      <c r="AU305" s="266"/>
      <c r="AV305" s="266"/>
      <c r="AW305" s="270"/>
      <c r="AX305" s="5"/>
    </row>
    <row r="306" spans="2:50" ht="12.75" customHeight="1">
      <c r="B306" s="40">
        <v>6</v>
      </c>
      <c r="C306" s="78">
        <f t="shared" si="31"/>
        <v>20</v>
      </c>
      <c r="D306" s="51">
        <v>3185</v>
      </c>
      <c r="E306" s="192" t="s">
        <v>190</v>
      </c>
      <c r="F306" s="192">
        <v>163</v>
      </c>
      <c r="G306" s="50" t="s">
        <v>28</v>
      </c>
      <c r="H306" s="50" t="s">
        <v>94</v>
      </c>
      <c r="I306" s="50" t="s">
        <v>95</v>
      </c>
      <c r="J306" s="155">
        <v>1</v>
      </c>
      <c r="K306" s="78">
        <v>1</v>
      </c>
      <c r="L306" s="168">
        <v>0</v>
      </c>
      <c r="M306" s="162">
        <v>4</v>
      </c>
      <c r="N306" s="51">
        <v>4</v>
      </c>
      <c r="O306" s="51">
        <v>0</v>
      </c>
      <c r="P306" s="52">
        <f>SUM(Q306:R306)</f>
        <v>12</v>
      </c>
      <c r="Q306" s="51">
        <v>12</v>
      </c>
      <c r="R306" s="51">
        <v>0</v>
      </c>
      <c r="S306" s="53">
        <v>218.82</v>
      </c>
      <c r="T306" s="54">
        <v>218.82</v>
      </c>
      <c r="U306" s="54">
        <v>0</v>
      </c>
      <c r="V306" s="75">
        <v>0</v>
      </c>
      <c r="W306" s="76">
        <v>0</v>
      </c>
      <c r="X306" s="76">
        <v>0</v>
      </c>
      <c r="Y306" s="49">
        <v>1119</v>
      </c>
      <c r="Z306" s="49">
        <v>1920</v>
      </c>
      <c r="AA306" s="55"/>
      <c r="AB306" s="46"/>
      <c r="AC306" s="265"/>
      <c r="AD306" s="265"/>
      <c r="AE306" s="266"/>
      <c r="AF306" s="267"/>
      <c r="AG306" s="267"/>
      <c r="AH306" s="267"/>
      <c r="AI306" s="267"/>
      <c r="AJ306" s="267"/>
      <c r="AK306" s="267"/>
      <c r="AL306" s="267"/>
      <c r="AM306" s="267"/>
      <c r="AN306" s="267"/>
      <c r="AO306" s="269"/>
      <c r="AP306" s="269"/>
      <c r="AQ306" s="269"/>
      <c r="AR306" s="269"/>
      <c r="AS306" s="269"/>
      <c r="AT306" s="269"/>
      <c r="AU306" s="266"/>
      <c r="AV306" s="266"/>
      <c r="AW306" s="270"/>
      <c r="AX306" s="5"/>
    </row>
    <row r="307" spans="2:50" ht="12.75" customHeight="1">
      <c r="B307" s="40">
        <v>6</v>
      </c>
      <c r="C307" s="82">
        <f aca="true" t="shared" si="40" ref="C307:C314">+C306+1</f>
        <v>21</v>
      </c>
      <c r="D307" s="59">
        <v>3186</v>
      </c>
      <c r="E307" s="194" t="s">
        <v>190</v>
      </c>
      <c r="F307" s="194"/>
      <c r="G307" s="58" t="s">
        <v>28</v>
      </c>
      <c r="H307" s="58" t="s">
        <v>87</v>
      </c>
      <c r="I307" s="58" t="s">
        <v>95</v>
      </c>
      <c r="J307" s="156">
        <v>2</v>
      </c>
      <c r="K307" s="82">
        <v>0</v>
      </c>
      <c r="L307" s="169">
        <v>0</v>
      </c>
      <c r="M307" s="163">
        <f>SUM(N307:O307)</f>
        <v>2</v>
      </c>
      <c r="N307" s="59">
        <v>2</v>
      </c>
      <c r="O307" s="59">
        <v>0</v>
      </c>
      <c r="P307" s="60">
        <f>SUM(Q307:R307)</f>
        <v>6</v>
      </c>
      <c r="Q307" s="59">
        <v>6</v>
      </c>
      <c r="R307" s="59">
        <v>0</v>
      </c>
      <c r="S307" s="61">
        <f>SUM(T307:U307)</f>
        <v>76.5</v>
      </c>
      <c r="T307" s="62">
        <v>76.5</v>
      </c>
      <c r="U307" s="62">
        <v>0</v>
      </c>
      <c r="V307" s="83">
        <v>0</v>
      </c>
      <c r="W307" s="84">
        <v>0</v>
      </c>
      <c r="X307" s="84">
        <v>0</v>
      </c>
      <c r="Y307" s="57"/>
      <c r="Z307" s="57">
        <v>1920</v>
      </c>
      <c r="AA307" s="63"/>
      <c r="AB307" s="46"/>
      <c r="AC307" s="265"/>
      <c r="AD307" s="265"/>
      <c r="AE307" s="266"/>
      <c r="AF307" s="267"/>
      <c r="AG307" s="267"/>
      <c r="AH307" s="267"/>
      <c r="AI307" s="267"/>
      <c r="AJ307" s="267"/>
      <c r="AK307" s="267"/>
      <c r="AL307" s="267"/>
      <c r="AM307" s="267"/>
      <c r="AN307" s="267"/>
      <c r="AO307" s="269"/>
      <c r="AP307" s="269"/>
      <c r="AQ307" s="269"/>
      <c r="AR307" s="269"/>
      <c r="AS307" s="269"/>
      <c r="AT307" s="269"/>
      <c r="AU307" s="266"/>
      <c r="AV307" s="266"/>
      <c r="AW307" s="270"/>
      <c r="AX307" s="5"/>
    </row>
    <row r="308" spans="2:50" ht="12.75" customHeight="1">
      <c r="B308" s="40">
        <v>6</v>
      </c>
      <c r="C308" s="79">
        <f t="shared" si="40"/>
        <v>22</v>
      </c>
      <c r="D308" s="47">
        <v>6008</v>
      </c>
      <c r="E308" s="193" t="s">
        <v>189</v>
      </c>
      <c r="F308" s="193"/>
      <c r="G308" s="67" t="s">
        <v>28</v>
      </c>
      <c r="H308" s="67" t="s">
        <v>87</v>
      </c>
      <c r="I308" s="67" t="s">
        <v>183</v>
      </c>
      <c r="J308" s="157">
        <v>7</v>
      </c>
      <c r="K308" s="79">
        <v>0</v>
      </c>
      <c r="L308" s="170">
        <v>1</v>
      </c>
      <c r="M308" s="164">
        <f>SUM(N308:O308)</f>
        <v>7</v>
      </c>
      <c r="N308" s="47">
        <v>4</v>
      </c>
      <c r="O308" s="47">
        <v>3</v>
      </c>
      <c r="P308" s="68">
        <f>SUM(Q308:R308)</f>
        <v>15</v>
      </c>
      <c r="Q308" s="47">
        <v>11</v>
      </c>
      <c r="R308" s="47">
        <v>4</v>
      </c>
      <c r="S308" s="69">
        <f>SUM(T308:U308)</f>
        <v>380.1</v>
      </c>
      <c r="T308" s="70">
        <v>189.5</v>
      </c>
      <c r="U308" s="70">
        <v>190.6</v>
      </c>
      <c r="V308" s="80">
        <f>SUM(W308:X308)</f>
        <v>380.1</v>
      </c>
      <c r="W308" s="70">
        <v>189.5</v>
      </c>
      <c r="X308" s="70">
        <v>190.6</v>
      </c>
      <c r="Y308" s="66">
        <v>2900</v>
      </c>
      <c r="Z308" s="294" t="s">
        <v>203</v>
      </c>
      <c r="AA308" s="290"/>
      <c r="AB308" s="46" t="s">
        <v>202</v>
      </c>
      <c r="AC308" s="265"/>
      <c r="AD308" s="265"/>
      <c r="AE308" s="266"/>
      <c r="AF308" s="267"/>
      <c r="AG308" s="267"/>
      <c r="AH308" s="267"/>
      <c r="AI308" s="267"/>
      <c r="AJ308" s="267"/>
      <c r="AK308" s="267"/>
      <c r="AL308" s="267"/>
      <c r="AM308" s="267"/>
      <c r="AN308" s="267"/>
      <c r="AO308" s="269"/>
      <c r="AP308" s="269"/>
      <c r="AQ308" s="269"/>
      <c r="AR308" s="269"/>
      <c r="AS308" s="269"/>
      <c r="AT308" s="269"/>
      <c r="AU308" s="266"/>
      <c r="AV308" s="266"/>
      <c r="AW308" s="270"/>
      <c r="AX308" s="5"/>
    </row>
    <row r="309" spans="2:50" ht="12.75" customHeight="1">
      <c r="B309" s="40">
        <v>6</v>
      </c>
      <c r="C309" s="78">
        <f t="shared" si="40"/>
        <v>23</v>
      </c>
      <c r="D309" s="51">
        <v>3187</v>
      </c>
      <c r="E309" s="192" t="s">
        <v>190</v>
      </c>
      <c r="F309" s="192">
        <v>135</v>
      </c>
      <c r="G309" s="50" t="s">
        <v>28</v>
      </c>
      <c r="H309" s="50" t="s">
        <v>87</v>
      </c>
      <c r="I309" s="50" t="s">
        <v>96</v>
      </c>
      <c r="J309" s="155">
        <v>16</v>
      </c>
      <c r="K309" s="78">
        <v>1</v>
      </c>
      <c r="L309" s="168">
        <v>0</v>
      </c>
      <c r="M309" s="162">
        <f>SUM(N309:O309)</f>
        <v>6</v>
      </c>
      <c r="N309" s="51">
        <v>6</v>
      </c>
      <c r="O309" s="51">
        <v>0</v>
      </c>
      <c r="P309" s="52">
        <f>SUM(Q309:R309)</f>
        <v>20</v>
      </c>
      <c r="Q309" s="51">
        <v>20</v>
      </c>
      <c r="R309" s="51">
        <v>0</v>
      </c>
      <c r="S309" s="53">
        <f>SUM(T309:U309)</f>
        <v>377.09</v>
      </c>
      <c r="T309" s="54">
        <v>377.09</v>
      </c>
      <c r="U309" s="54">
        <v>0</v>
      </c>
      <c r="V309" s="75">
        <v>0</v>
      </c>
      <c r="W309" s="76">
        <v>0</v>
      </c>
      <c r="X309" s="76">
        <v>0</v>
      </c>
      <c r="Y309" s="49">
        <v>1142</v>
      </c>
      <c r="Z309" s="49">
        <v>1920</v>
      </c>
      <c r="AA309" s="55"/>
      <c r="AB309" s="46"/>
      <c r="AC309" s="265"/>
      <c r="AD309" s="265"/>
      <c r="AE309" s="266"/>
      <c r="AF309" s="267"/>
      <c r="AG309" s="267"/>
      <c r="AH309" s="267"/>
      <c r="AI309" s="267"/>
      <c r="AJ309" s="267"/>
      <c r="AK309" s="267"/>
      <c r="AL309" s="267"/>
      <c r="AM309" s="267"/>
      <c r="AN309" s="267"/>
      <c r="AO309" s="269"/>
      <c r="AP309" s="269"/>
      <c r="AQ309" s="269"/>
      <c r="AR309" s="269"/>
      <c r="AS309" s="269"/>
      <c r="AT309" s="269"/>
      <c r="AU309" s="266"/>
      <c r="AV309" s="266"/>
      <c r="AW309" s="270"/>
      <c r="AX309" s="5"/>
    </row>
    <row r="310" spans="2:50" ht="12.75" customHeight="1">
      <c r="B310" s="40">
        <v>6</v>
      </c>
      <c r="C310" s="77">
        <f t="shared" si="40"/>
        <v>24</v>
      </c>
      <c r="D310" s="41">
        <v>3193</v>
      </c>
      <c r="E310" s="191" t="s">
        <v>189</v>
      </c>
      <c r="F310" s="191"/>
      <c r="G310" s="10" t="s">
        <v>28</v>
      </c>
      <c r="H310" s="10" t="s">
        <v>87</v>
      </c>
      <c r="I310" s="10" t="s">
        <v>95</v>
      </c>
      <c r="J310" s="154">
        <v>17</v>
      </c>
      <c r="K310" s="77">
        <v>1</v>
      </c>
      <c r="L310" s="167">
        <v>0</v>
      </c>
      <c r="M310" s="161">
        <v>6</v>
      </c>
      <c r="N310" s="41">
        <v>6</v>
      </c>
      <c r="O310" s="41">
        <v>0</v>
      </c>
      <c r="P310" s="42">
        <v>16</v>
      </c>
      <c r="Q310" s="41">
        <v>16</v>
      </c>
      <c r="R310" s="41">
        <v>0</v>
      </c>
      <c r="S310" s="43">
        <f>SUM(T310:U310)</f>
        <v>264.83</v>
      </c>
      <c r="T310" s="44">
        <v>264.83</v>
      </c>
      <c r="U310" s="44">
        <v>0</v>
      </c>
      <c r="V310" s="73">
        <v>0</v>
      </c>
      <c r="W310" s="74">
        <v>0</v>
      </c>
      <c r="X310" s="74">
        <v>0</v>
      </c>
      <c r="Y310" s="9">
        <v>1339</v>
      </c>
      <c r="Z310" s="9">
        <v>1920</v>
      </c>
      <c r="AA310" s="45"/>
      <c r="AB310" s="46"/>
      <c r="AC310" s="265"/>
      <c r="AD310" s="265"/>
      <c r="AE310" s="266"/>
      <c r="AF310" s="267"/>
      <c r="AG310" s="267"/>
      <c r="AH310" s="267"/>
      <c r="AI310" s="267"/>
      <c r="AJ310" s="267"/>
      <c r="AK310" s="267"/>
      <c r="AL310" s="267"/>
      <c r="AM310" s="267"/>
      <c r="AN310" s="267"/>
      <c r="AO310" s="269"/>
      <c r="AP310" s="269"/>
      <c r="AQ310" s="269"/>
      <c r="AR310" s="269"/>
      <c r="AS310" s="269"/>
      <c r="AT310" s="269"/>
      <c r="AU310" s="266"/>
      <c r="AV310" s="266"/>
      <c r="AW310" s="270"/>
      <c r="AX310" s="5"/>
    </row>
    <row r="311" spans="2:50" ht="12.75" customHeight="1">
      <c r="B311" s="40">
        <v>6</v>
      </c>
      <c r="C311" s="78">
        <f t="shared" si="40"/>
        <v>25</v>
      </c>
      <c r="D311" s="51">
        <v>3194</v>
      </c>
      <c r="E311" s="192" t="s">
        <v>190</v>
      </c>
      <c r="F311" s="192">
        <v>106</v>
      </c>
      <c r="G311" s="50" t="s">
        <v>28</v>
      </c>
      <c r="H311" s="50" t="s">
        <v>87</v>
      </c>
      <c r="I311" s="50" t="s">
        <v>95</v>
      </c>
      <c r="J311" s="155">
        <v>21</v>
      </c>
      <c r="K311" s="78">
        <v>1</v>
      </c>
      <c r="L311" s="168">
        <v>0</v>
      </c>
      <c r="M311" s="162">
        <v>3</v>
      </c>
      <c r="N311" s="51">
        <v>2</v>
      </c>
      <c r="O311" s="51">
        <v>1</v>
      </c>
      <c r="P311" s="52">
        <v>11</v>
      </c>
      <c r="Q311" s="51">
        <v>6</v>
      </c>
      <c r="R311" s="51">
        <v>5</v>
      </c>
      <c r="S311" s="53">
        <v>316.06</v>
      </c>
      <c r="T311" s="54">
        <v>117.87</v>
      </c>
      <c r="U311" s="54">
        <v>198.19</v>
      </c>
      <c r="V311" s="75">
        <f>SUM(W311:X311)</f>
        <v>0</v>
      </c>
      <c r="W311" s="76">
        <v>0</v>
      </c>
      <c r="X311" s="76">
        <v>0</v>
      </c>
      <c r="Y311" s="49">
        <v>1620</v>
      </c>
      <c r="Z311" s="49">
        <v>1905</v>
      </c>
      <c r="AA311" s="55"/>
      <c r="AB311" s="46"/>
      <c r="AC311" s="265"/>
      <c r="AD311" s="265"/>
      <c r="AE311" s="266"/>
      <c r="AF311" s="267"/>
      <c r="AG311" s="267"/>
      <c r="AH311" s="267"/>
      <c r="AI311" s="267"/>
      <c r="AJ311" s="267"/>
      <c r="AK311" s="267"/>
      <c r="AL311" s="267"/>
      <c r="AM311" s="267"/>
      <c r="AN311" s="267"/>
      <c r="AO311" s="269"/>
      <c r="AP311" s="269"/>
      <c r="AQ311" s="269"/>
      <c r="AR311" s="269"/>
      <c r="AS311" s="269"/>
      <c r="AT311" s="269"/>
      <c r="AU311" s="266"/>
      <c r="AV311" s="266"/>
      <c r="AW311" s="270"/>
      <c r="AX311" s="5"/>
    </row>
    <row r="312" spans="2:50" ht="12.75" customHeight="1">
      <c r="B312" s="40">
        <v>6</v>
      </c>
      <c r="C312" s="77">
        <f t="shared" si="40"/>
        <v>26</v>
      </c>
      <c r="D312" s="41">
        <v>3188</v>
      </c>
      <c r="E312" s="191" t="s">
        <v>189</v>
      </c>
      <c r="F312" s="191"/>
      <c r="G312" s="10" t="s">
        <v>28</v>
      </c>
      <c r="H312" s="10" t="s">
        <v>87</v>
      </c>
      <c r="I312" s="10" t="s">
        <v>95</v>
      </c>
      <c r="J312" s="154">
        <v>26</v>
      </c>
      <c r="K312" s="77">
        <v>1</v>
      </c>
      <c r="L312" s="167">
        <v>0</v>
      </c>
      <c r="M312" s="161">
        <v>4</v>
      </c>
      <c r="N312" s="41">
        <v>4</v>
      </c>
      <c r="O312" s="41">
        <v>0</v>
      </c>
      <c r="P312" s="42">
        <v>13</v>
      </c>
      <c r="Q312" s="41">
        <v>13</v>
      </c>
      <c r="R312" s="41">
        <v>0</v>
      </c>
      <c r="S312" s="43">
        <v>179.97</v>
      </c>
      <c r="T312" s="44">
        <v>179.97</v>
      </c>
      <c r="U312" s="44">
        <v>0</v>
      </c>
      <c r="V312" s="73">
        <f>+W312+X312</f>
        <v>0</v>
      </c>
      <c r="W312" s="74">
        <v>0</v>
      </c>
      <c r="X312" s="74">
        <v>0</v>
      </c>
      <c r="Y312" s="9">
        <v>415</v>
      </c>
      <c r="Z312" s="9">
        <v>1920</v>
      </c>
      <c r="AA312" s="45"/>
      <c r="AB312" s="46"/>
      <c r="AC312" s="265"/>
      <c r="AD312" s="265"/>
      <c r="AE312" s="266"/>
      <c r="AF312" s="267"/>
      <c r="AG312" s="267"/>
      <c r="AH312" s="267"/>
      <c r="AI312" s="267"/>
      <c r="AJ312" s="267"/>
      <c r="AK312" s="267"/>
      <c r="AL312" s="267"/>
      <c r="AM312" s="267"/>
      <c r="AN312" s="267"/>
      <c r="AO312" s="269"/>
      <c r="AP312" s="269"/>
      <c r="AQ312" s="269"/>
      <c r="AR312" s="269"/>
      <c r="AS312" s="269"/>
      <c r="AT312" s="269"/>
      <c r="AU312" s="266"/>
      <c r="AV312" s="266"/>
      <c r="AW312" s="270"/>
      <c r="AX312" s="5"/>
    </row>
    <row r="313" spans="2:50" ht="12.75" customHeight="1">
      <c r="B313" s="40">
        <v>6</v>
      </c>
      <c r="C313" s="77">
        <f t="shared" si="40"/>
        <v>27</v>
      </c>
      <c r="D313" s="41">
        <v>3189</v>
      </c>
      <c r="E313" s="191" t="s">
        <v>189</v>
      </c>
      <c r="F313" s="191"/>
      <c r="G313" s="10" t="s">
        <v>28</v>
      </c>
      <c r="H313" s="10" t="s">
        <v>87</v>
      </c>
      <c r="I313" s="10" t="s">
        <v>95</v>
      </c>
      <c r="J313" s="154">
        <v>29</v>
      </c>
      <c r="K313" s="77">
        <v>1</v>
      </c>
      <c r="L313" s="167">
        <v>0</v>
      </c>
      <c r="M313" s="161">
        <v>3</v>
      </c>
      <c r="N313" s="41">
        <v>3</v>
      </c>
      <c r="O313" s="41">
        <v>0</v>
      </c>
      <c r="P313" s="42">
        <v>9</v>
      </c>
      <c r="Q313" s="41">
        <v>9</v>
      </c>
      <c r="R313" s="41">
        <v>0</v>
      </c>
      <c r="S313" s="43">
        <f>SUM(T313:U313)</f>
        <v>106.16</v>
      </c>
      <c r="T313" s="44">
        <v>106.16</v>
      </c>
      <c r="U313" s="44">
        <v>0</v>
      </c>
      <c r="V313" s="73">
        <v>0</v>
      </c>
      <c r="W313" s="74">
        <v>0</v>
      </c>
      <c r="X313" s="74">
        <v>0</v>
      </c>
      <c r="Y313" s="9">
        <v>436</v>
      </c>
      <c r="Z313" s="9">
        <v>1920</v>
      </c>
      <c r="AA313" s="45"/>
      <c r="AB313" s="46"/>
      <c r="AC313" s="265"/>
      <c r="AD313" s="265"/>
      <c r="AE313" s="266"/>
      <c r="AF313" s="267"/>
      <c r="AG313" s="267"/>
      <c r="AH313" s="267"/>
      <c r="AI313" s="267"/>
      <c r="AJ313" s="267"/>
      <c r="AK313" s="267"/>
      <c r="AL313" s="267"/>
      <c r="AM313" s="267"/>
      <c r="AN313" s="267"/>
      <c r="AO313" s="269"/>
      <c r="AP313" s="269"/>
      <c r="AQ313" s="269"/>
      <c r="AR313" s="269"/>
      <c r="AS313" s="269"/>
      <c r="AT313" s="269"/>
      <c r="AU313" s="266"/>
      <c r="AV313" s="266"/>
      <c r="AW313" s="270"/>
      <c r="AX313" s="5"/>
    </row>
    <row r="314" spans="2:50" ht="12.75" customHeight="1">
      <c r="B314" s="40">
        <v>6</v>
      </c>
      <c r="C314" s="78">
        <f t="shared" si="40"/>
        <v>28</v>
      </c>
      <c r="D314" s="51">
        <v>3190</v>
      </c>
      <c r="E314" s="192" t="s">
        <v>190</v>
      </c>
      <c r="F314" s="192">
        <v>38</v>
      </c>
      <c r="G314" s="50" t="s">
        <v>28</v>
      </c>
      <c r="H314" s="50" t="s">
        <v>87</v>
      </c>
      <c r="I314" s="50" t="s">
        <v>95</v>
      </c>
      <c r="J314" s="155">
        <v>30</v>
      </c>
      <c r="K314" s="78">
        <v>1</v>
      </c>
      <c r="L314" s="168">
        <v>0</v>
      </c>
      <c r="M314" s="162">
        <v>3</v>
      </c>
      <c r="N314" s="51">
        <v>3</v>
      </c>
      <c r="O314" s="51">
        <v>0</v>
      </c>
      <c r="P314" s="52">
        <v>8</v>
      </c>
      <c r="Q314" s="51">
        <v>8</v>
      </c>
      <c r="R314" s="51">
        <v>0</v>
      </c>
      <c r="S314" s="53">
        <v>112.05</v>
      </c>
      <c r="T314" s="54">
        <v>112.05</v>
      </c>
      <c r="U314" s="54">
        <v>0</v>
      </c>
      <c r="V314" s="75">
        <v>0</v>
      </c>
      <c r="W314" s="76">
        <v>0</v>
      </c>
      <c r="X314" s="76">
        <v>0</v>
      </c>
      <c r="Y314" s="49">
        <v>392</v>
      </c>
      <c r="Z314" s="49">
        <v>1905</v>
      </c>
      <c r="AA314" s="55"/>
      <c r="AB314" s="46"/>
      <c r="AC314" s="265"/>
      <c r="AD314" s="265"/>
      <c r="AE314" s="266"/>
      <c r="AF314" s="267"/>
      <c r="AG314" s="267"/>
      <c r="AH314" s="267"/>
      <c r="AI314" s="267"/>
      <c r="AJ314" s="267"/>
      <c r="AK314" s="267"/>
      <c r="AL314" s="267"/>
      <c r="AM314" s="267"/>
      <c r="AN314" s="267"/>
      <c r="AO314" s="269"/>
      <c r="AP314" s="269"/>
      <c r="AQ314" s="269"/>
      <c r="AR314" s="269"/>
      <c r="AS314" s="269"/>
      <c r="AT314" s="269"/>
      <c r="AU314" s="266"/>
      <c r="AV314" s="266"/>
      <c r="AW314" s="270"/>
      <c r="AX314" s="5"/>
    </row>
    <row r="315" spans="2:50" ht="12.75" customHeight="1">
      <c r="B315" s="40">
        <v>7</v>
      </c>
      <c r="C315" s="79">
        <f>+C314+1</f>
        <v>29</v>
      </c>
      <c r="D315" s="41">
        <v>3163</v>
      </c>
      <c r="E315" s="191" t="s">
        <v>189</v>
      </c>
      <c r="F315" s="191"/>
      <c r="G315" s="10" t="s">
        <v>28</v>
      </c>
      <c r="H315" s="10" t="s">
        <v>97</v>
      </c>
      <c r="I315" s="10" t="s">
        <v>168</v>
      </c>
      <c r="J315" s="154">
        <v>20</v>
      </c>
      <c r="K315" s="77">
        <v>1</v>
      </c>
      <c r="L315" s="167">
        <v>0</v>
      </c>
      <c r="M315" s="161">
        <v>4</v>
      </c>
      <c r="N315" s="41">
        <v>4</v>
      </c>
      <c r="O315" s="41">
        <v>0</v>
      </c>
      <c r="P315" s="42">
        <v>11</v>
      </c>
      <c r="Q315" s="41">
        <v>11</v>
      </c>
      <c r="R315" s="41">
        <v>0</v>
      </c>
      <c r="S315" s="43">
        <v>163.97</v>
      </c>
      <c r="T315" s="44">
        <v>163.97</v>
      </c>
      <c r="U315" s="44">
        <v>0</v>
      </c>
      <c r="V315" s="73">
        <v>0</v>
      </c>
      <c r="W315" s="74">
        <v>0</v>
      </c>
      <c r="X315" s="74">
        <v>0</v>
      </c>
      <c r="Y315" s="9">
        <v>621</v>
      </c>
      <c r="Z315" s="9">
        <v>1896</v>
      </c>
      <c r="AA315" s="45"/>
      <c r="AB315" s="46"/>
      <c r="AC315" s="265"/>
      <c r="AD315" s="265"/>
      <c r="AE315" s="266"/>
      <c r="AF315" s="267"/>
      <c r="AG315" s="267"/>
      <c r="AH315" s="267"/>
      <c r="AI315" s="267"/>
      <c r="AJ315" s="267"/>
      <c r="AK315" s="267"/>
      <c r="AL315" s="267"/>
      <c r="AM315" s="267"/>
      <c r="AN315" s="267"/>
      <c r="AO315" s="269"/>
      <c r="AP315" s="269"/>
      <c r="AQ315" s="269"/>
      <c r="AR315" s="269"/>
      <c r="AS315" s="269"/>
      <c r="AT315" s="269"/>
      <c r="AU315" s="266"/>
      <c r="AV315" s="266"/>
      <c r="AW315" s="270"/>
      <c r="AX315" s="5"/>
    </row>
    <row r="316" spans="2:50" ht="12.75" customHeight="1">
      <c r="B316" s="40">
        <v>7</v>
      </c>
      <c r="C316" s="78">
        <f t="shared" si="31"/>
        <v>30</v>
      </c>
      <c r="D316" s="51">
        <v>3164</v>
      </c>
      <c r="E316" s="192" t="s">
        <v>190</v>
      </c>
      <c r="F316" s="192">
        <v>187</v>
      </c>
      <c r="G316" s="50" t="s">
        <v>28</v>
      </c>
      <c r="H316" s="50" t="s">
        <v>99</v>
      </c>
      <c r="I316" s="50" t="s">
        <v>100</v>
      </c>
      <c r="J316" s="155">
        <v>3</v>
      </c>
      <c r="K316" s="78">
        <v>1</v>
      </c>
      <c r="L316" s="168">
        <v>0</v>
      </c>
      <c r="M316" s="162">
        <v>6</v>
      </c>
      <c r="N316" s="51">
        <v>6</v>
      </c>
      <c r="O316" s="51">
        <v>0</v>
      </c>
      <c r="P316" s="52">
        <f>SUM(Q316:R316)</f>
        <v>17</v>
      </c>
      <c r="Q316" s="51">
        <v>17</v>
      </c>
      <c r="R316" s="51">
        <v>0</v>
      </c>
      <c r="S316" s="53">
        <v>229.07</v>
      </c>
      <c r="T316" s="54">
        <v>229.07</v>
      </c>
      <c r="U316" s="54">
        <v>0</v>
      </c>
      <c r="V316" s="75">
        <v>0</v>
      </c>
      <c r="W316" s="76">
        <v>0</v>
      </c>
      <c r="X316" s="76">
        <v>0</v>
      </c>
      <c r="Y316" s="49">
        <v>1677</v>
      </c>
      <c r="Z316" s="49">
        <v>1892</v>
      </c>
      <c r="AA316" s="55"/>
      <c r="AB316" s="46"/>
      <c r="AC316" s="265"/>
      <c r="AD316" s="265"/>
      <c r="AE316" s="266"/>
      <c r="AF316" s="267"/>
      <c r="AG316" s="267"/>
      <c r="AH316" s="267"/>
      <c r="AI316" s="267"/>
      <c r="AJ316" s="267"/>
      <c r="AK316" s="267"/>
      <c r="AL316" s="267"/>
      <c r="AM316" s="267"/>
      <c r="AN316" s="267"/>
      <c r="AO316" s="269"/>
      <c r="AP316" s="269"/>
      <c r="AQ316" s="269"/>
      <c r="AR316" s="269"/>
      <c r="AS316" s="269"/>
      <c r="AT316" s="269"/>
      <c r="AU316" s="266"/>
      <c r="AV316" s="266"/>
      <c r="AW316" s="270"/>
      <c r="AX316" s="5"/>
    </row>
    <row r="317" spans="2:50" ht="12.75" customHeight="1">
      <c r="B317" s="40">
        <v>7</v>
      </c>
      <c r="C317" s="78">
        <f aca="true" t="shared" si="41" ref="C317:C324">+C316+1</f>
        <v>31</v>
      </c>
      <c r="D317" s="51">
        <v>3023</v>
      </c>
      <c r="E317" s="192" t="s">
        <v>190</v>
      </c>
      <c r="F317" s="192">
        <v>103</v>
      </c>
      <c r="G317" s="50" t="s">
        <v>28</v>
      </c>
      <c r="H317" s="50" t="s">
        <v>101</v>
      </c>
      <c r="I317" s="50" t="s">
        <v>149</v>
      </c>
      <c r="J317" s="155">
        <v>16</v>
      </c>
      <c r="K317" s="78">
        <v>1</v>
      </c>
      <c r="L317" s="168">
        <v>0</v>
      </c>
      <c r="M317" s="162">
        <v>8</v>
      </c>
      <c r="N317" s="51">
        <v>8</v>
      </c>
      <c r="O317" s="51">
        <v>0</v>
      </c>
      <c r="P317" s="52">
        <v>24</v>
      </c>
      <c r="Q317" s="51">
        <v>24</v>
      </c>
      <c r="R317" s="51">
        <v>0</v>
      </c>
      <c r="S317" s="53">
        <v>304.55</v>
      </c>
      <c r="T317" s="54">
        <v>304.55</v>
      </c>
      <c r="U317" s="54">
        <v>0</v>
      </c>
      <c r="V317" s="75">
        <v>0</v>
      </c>
      <c r="W317" s="76">
        <v>0</v>
      </c>
      <c r="X317" s="76">
        <v>0</v>
      </c>
      <c r="Y317" s="49">
        <v>1544</v>
      </c>
      <c r="Z317" s="49">
        <v>1895</v>
      </c>
      <c r="AA317" s="55"/>
      <c r="AB317" s="46"/>
      <c r="AC317" s="265"/>
      <c r="AD317" s="265"/>
      <c r="AE317" s="266"/>
      <c r="AF317" s="267"/>
      <c r="AG317" s="267"/>
      <c r="AH317" s="267"/>
      <c r="AI317" s="267"/>
      <c r="AJ317" s="267"/>
      <c r="AK317" s="267"/>
      <c r="AL317" s="267"/>
      <c r="AM317" s="267"/>
      <c r="AN317" s="267"/>
      <c r="AO317" s="269"/>
      <c r="AP317" s="269"/>
      <c r="AQ317" s="269"/>
      <c r="AR317" s="269"/>
      <c r="AS317" s="269"/>
      <c r="AT317" s="269"/>
      <c r="AU317" s="266"/>
      <c r="AV317" s="266"/>
      <c r="AW317" s="270"/>
      <c r="AX317" s="5"/>
    </row>
    <row r="318" spans="2:50" ht="12.75" customHeight="1">
      <c r="B318" s="40">
        <v>7</v>
      </c>
      <c r="C318" s="79">
        <f t="shared" si="41"/>
        <v>32</v>
      </c>
      <c r="D318" s="41">
        <v>2006</v>
      </c>
      <c r="E318" s="191" t="s">
        <v>189</v>
      </c>
      <c r="F318" s="191"/>
      <c r="G318" s="10" t="s">
        <v>28</v>
      </c>
      <c r="H318" s="10" t="s">
        <v>102</v>
      </c>
      <c r="I318" s="10" t="s">
        <v>175</v>
      </c>
      <c r="J318" s="154">
        <v>13</v>
      </c>
      <c r="K318" s="77">
        <v>1</v>
      </c>
      <c r="L318" s="167">
        <v>0</v>
      </c>
      <c r="M318" s="161">
        <v>1</v>
      </c>
      <c r="N318" s="41">
        <v>1</v>
      </c>
      <c r="O318" s="41">
        <v>0</v>
      </c>
      <c r="P318" s="42">
        <v>4</v>
      </c>
      <c r="Q318" s="41">
        <v>4</v>
      </c>
      <c r="R318" s="41">
        <v>0</v>
      </c>
      <c r="S318" s="43">
        <v>71.63</v>
      </c>
      <c r="T318" s="44">
        <v>71.63</v>
      </c>
      <c r="U318" s="44">
        <v>0</v>
      </c>
      <c r="V318" s="73">
        <v>0</v>
      </c>
      <c r="W318" s="74">
        <v>0</v>
      </c>
      <c r="X318" s="74">
        <v>0</v>
      </c>
      <c r="Y318" s="151">
        <v>240</v>
      </c>
      <c r="Z318" s="151">
        <v>1970</v>
      </c>
      <c r="AA318" s="45"/>
      <c r="AB318" s="46"/>
      <c r="AC318" s="265"/>
      <c r="AD318" s="265"/>
      <c r="AE318" s="266"/>
      <c r="AF318" s="267"/>
      <c r="AG318" s="267"/>
      <c r="AH318" s="267"/>
      <c r="AI318" s="267"/>
      <c r="AJ318" s="267"/>
      <c r="AK318" s="267"/>
      <c r="AL318" s="267"/>
      <c r="AM318" s="267"/>
      <c r="AN318" s="267"/>
      <c r="AO318" s="269"/>
      <c r="AP318" s="269"/>
      <c r="AQ318" s="269"/>
      <c r="AR318" s="269"/>
      <c r="AS318" s="269"/>
      <c r="AT318" s="269"/>
      <c r="AU318" s="266"/>
      <c r="AV318" s="266"/>
      <c r="AW318" s="270"/>
      <c r="AX318" s="5"/>
    </row>
    <row r="319" spans="2:50" ht="12.75" customHeight="1">
      <c r="B319" s="40">
        <v>7</v>
      </c>
      <c r="C319" s="78">
        <f t="shared" si="41"/>
        <v>33</v>
      </c>
      <c r="D319" s="51">
        <v>6035</v>
      </c>
      <c r="E319" s="192" t="s">
        <v>190</v>
      </c>
      <c r="F319" s="192"/>
      <c r="G319" s="50" t="s">
        <v>28</v>
      </c>
      <c r="H319" s="50" t="s">
        <v>150</v>
      </c>
      <c r="I319" s="50" t="s">
        <v>98</v>
      </c>
      <c r="J319" s="155">
        <v>4</v>
      </c>
      <c r="K319" s="78">
        <v>0</v>
      </c>
      <c r="L319" s="168">
        <v>1</v>
      </c>
      <c r="M319" s="162">
        <f>SUM(N319:O319)</f>
        <v>2</v>
      </c>
      <c r="N319" s="51">
        <v>1</v>
      </c>
      <c r="O319" s="51">
        <v>1</v>
      </c>
      <c r="P319" s="52">
        <f>SUM(Q319:R319)</f>
        <v>8</v>
      </c>
      <c r="Q319" s="51">
        <v>3</v>
      </c>
      <c r="R319" s="51">
        <v>5</v>
      </c>
      <c r="S319" s="53">
        <f>SUM(T319:U319)</f>
        <v>209.05</v>
      </c>
      <c r="T319" s="54">
        <v>84.32</v>
      </c>
      <c r="U319" s="54">
        <v>124.73</v>
      </c>
      <c r="V319" s="75">
        <f>SUM(W319:X319)</f>
        <v>0</v>
      </c>
      <c r="W319" s="76">
        <v>0</v>
      </c>
      <c r="X319" s="76">
        <v>0</v>
      </c>
      <c r="Y319" s="51">
        <v>1064</v>
      </c>
      <c r="Z319" s="51">
        <v>1930</v>
      </c>
      <c r="AA319" s="55"/>
      <c r="AB319" s="46"/>
      <c r="AC319" s="265"/>
      <c r="AD319" s="265"/>
      <c r="AE319" s="266"/>
      <c r="AF319" s="267"/>
      <c r="AG319" s="267"/>
      <c r="AH319" s="267"/>
      <c r="AI319" s="267"/>
      <c r="AJ319" s="267"/>
      <c r="AK319" s="267"/>
      <c r="AL319" s="267"/>
      <c r="AM319" s="267"/>
      <c r="AN319" s="267"/>
      <c r="AO319" s="269"/>
      <c r="AP319" s="269"/>
      <c r="AQ319" s="269"/>
      <c r="AR319" s="269"/>
      <c r="AS319" s="269"/>
      <c r="AT319" s="269"/>
      <c r="AU319" s="266"/>
      <c r="AV319" s="266"/>
      <c r="AW319" s="270"/>
      <c r="AX319" s="5"/>
    </row>
    <row r="320" spans="2:50" ht="12.75" customHeight="1">
      <c r="B320" s="40">
        <v>7</v>
      </c>
      <c r="C320" s="78">
        <f t="shared" si="41"/>
        <v>34</v>
      </c>
      <c r="D320" s="51">
        <v>3199</v>
      </c>
      <c r="E320" s="192" t="s">
        <v>190</v>
      </c>
      <c r="F320" s="192">
        <v>126</v>
      </c>
      <c r="G320" s="50" t="s">
        <v>28</v>
      </c>
      <c r="H320" s="50" t="s">
        <v>150</v>
      </c>
      <c r="I320" s="50" t="s">
        <v>103</v>
      </c>
      <c r="J320" s="155">
        <v>16</v>
      </c>
      <c r="K320" s="78">
        <v>1</v>
      </c>
      <c r="L320" s="168">
        <v>0</v>
      </c>
      <c r="M320" s="162">
        <v>3</v>
      </c>
      <c r="N320" s="51">
        <v>3</v>
      </c>
      <c r="O320" s="51">
        <v>0</v>
      </c>
      <c r="P320" s="52">
        <v>10</v>
      </c>
      <c r="Q320" s="51">
        <v>10</v>
      </c>
      <c r="R320" s="51">
        <v>0</v>
      </c>
      <c r="S320" s="53">
        <v>202.39</v>
      </c>
      <c r="T320" s="54">
        <v>202.39</v>
      </c>
      <c r="U320" s="54">
        <v>0</v>
      </c>
      <c r="V320" s="75">
        <v>202.39</v>
      </c>
      <c r="W320" s="76">
        <v>202.39</v>
      </c>
      <c r="X320" s="76">
        <v>0</v>
      </c>
      <c r="Y320" s="49">
        <v>455</v>
      </c>
      <c r="Z320" s="152">
        <v>1930</v>
      </c>
      <c r="AA320" s="55"/>
      <c r="AB320" s="46"/>
      <c r="AC320" s="265"/>
      <c r="AD320" s="265"/>
      <c r="AE320" s="266"/>
      <c r="AF320" s="267"/>
      <c r="AG320" s="267"/>
      <c r="AH320" s="267"/>
      <c r="AI320" s="267"/>
      <c r="AJ320" s="267"/>
      <c r="AK320" s="267"/>
      <c r="AL320" s="267"/>
      <c r="AM320" s="267"/>
      <c r="AN320" s="267"/>
      <c r="AO320" s="269"/>
      <c r="AP320" s="269"/>
      <c r="AQ320" s="269"/>
      <c r="AR320" s="269"/>
      <c r="AS320" s="269"/>
      <c r="AT320" s="269"/>
      <c r="AU320" s="266"/>
      <c r="AV320" s="266"/>
      <c r="AW320" s="270"/>
      <c r="AX320" s="5"/>
    </row>
    <row r="321" spans="2:50" ht="12.75" customHeight="1">
      <c r="B321" s="40">
        <v>7</v>
      </c>
      <c r="C321" s="78">
        <f t="shared" si="41"/>
        <v>35</v>
      </c>
      <c r="D321" s="51">
        <v>3200</v>
      </c>
      <c r="E321" s="192" t="s">
        <v>190</v>
      </c>
      <c r="F321" s="192">
        <v>81</v>
      </c>
      <c r="G321" s="50" t="s">
        <v>28</v>
      </c>
      <c r="H321" s="50" t="s">
        <v>150</v>
      </c>
      <c r="I321" s="50" t="s">
        <v>103</v>
      </c>
      <c r="J321" s="155">
        <v>20</v>
      </c>
      <c r="K321" s="78">
        <v>1</v>
      </c>
      <c r="L321" s="168">
        <v>0</v>
      </c>
      <c r="M321" s="162">
        <v>3</v>
      </c>
      <c r="N321" s="51">
        <v>3</v>
      </c>
      <c r="O321" s="51">
        <v>0</v>
      </c>
      <c r="P321" s="52">
        <v>9</v>
      </c>
      <c r="Q321" s="51">
        <v>9</v>
      </c>
      <c r="R321" s="51">
        <v>0</v>
      </c>
      <c r="S321" s="53">
        <v>146.4</v>
      </c>
      <c r="T321" s="54">
        <v>146.4</v>
      </c>
      <c r="U321" s="54">
        <v>0</v>
      </c>
      <c r="V321" s="75">
        <v>0</v>
      </c>
      <c r="W321" s="76">
        <v>0</v>
      </c>
      <c r="X321" s="76">
        <v>0</v>
      </c>
      <c r="Y321" s="152">
        <v>350</v>
      </c>
      <c r="Z321" s="152">
        <v>1930</v>
      </c>
      <c r="AA321" s="55"/>
      <c r="AB321" s="46"/>
      <c r="AC321" s="265"/>
      <c r="AD321" s="265"/>
      <c r="AE321" s="266"/>
      <c r="AF321" s="267"/>
      <c r="AG321" s="267"/>
      <c r="AH321" s="267"/>
      <c r="AI321" s="267"/>
      <c r="AJ321" s="267"/>
      <c r="AK321" s="267"/>
      <c r="AL321" s="267"/>
      <c r="AM321" s="267"/>
      <c r="AN321" s="267"/>
      <c r="AO321" s="269"/>
      <c r="AP321" s="269"/>
      <c r="AQ321" s="269"/>
      <c r="AR321" s="269"/>
      <c r="AS321" s="269"/>
      <c r="AT321" s="269"/>
      <c r="AU321" s="266"/>
      <c r="AV321" s="266"/>
      <c r="AW321" s="270"/>
      <c r="AX321" s="5"/>
    </row>
    <row r="322" spans="2:50" ht="12.75" customHeight="1">
      <c r="B322" s="40">
        <v>7</v>
      </c>
      <c r="C322" s="82">
        <f t="shared" si="41"/>
        <v>36</v>
      </c>
      <c r="D322" s="197">
        <v>3207</v>
      </c>
      <c r="E322" s="198" t="s">
        <v>190</v>
      </c>
      <c r="F322" s="198"/>
      <c r="G322" s="199" t="s">
        <v>41</v>
      </c>
      <c r="H322" s="199" t="s">
        <v>185</v>
      </c>
      <c r="I322" s="200" t="s">
        <v>184</v>
      </c>
      <c r="J322" s="201">
        <v>4</v>
      </c>
      <c r="K322" s="202">
        <v>0</v>
      </c>
      <c r="L322" s="203">
        <v>0</v>
      </c>
      <c r="M322" s="204">
        <f>SUM(N322:O322)</f>
        <v>1</v>
      </c>
      <c r="N322" s="205">
        <v>1</v>
      </c>
      <c r="O322" s="205">
        <v>0</v>
      </c>
      <c r="P322" s="206">
        <f>SUM(Q322:R322)</f>
        <v>3</v>
      </c>
      <c r="Q322" s="205">
        <v>3</v>
      </c>
      <c r="R322" s="205">
        <v>0</v>
      </c>
      <c r="S322" s="207">
        <f>SUM(T322:U322)</f>
        <v>40.7</v>
      </c>
      <c r="T322" s="208">
        <v>40.7</v>
      </c>
      <c r="U322" s="208">
        <v>0</v>
      </c>
      <c r="V322" s="209">
        <f>SUM(W322:X322)</f>
        <v>0</v>
      </c>
      <c r="W322" s="210">
        <v>0</v>
      </c>
      <c r="X322" s="210">
        <v>0</v>
      </c>
      <c r="Y322" s="205"/>
      <c r="Z322" s="211">
        <v>1932</v>
      </c>
      <c r="AA322" s="212"/>
      <c r="AB322" s="64"/>
      <c r="AC322" s="265"/>
      <c r="AD322" s="265"/>
      <c r="AE322" s="266"/>
      <c r="AF322" s="267"/>
      <c r="AG322" s="267"/>
      <c r="AH322" s="267"/>
      <c r="AI322" s="267"/>
      <c r="AJ322" s="267"/>
      <c r="AK322" s="267"/>
      <c r="AL322" s="267"/>
      <c r="AM322" s="267"/>
      <c r="AN322" s="267"/>
      <c r="AO322" s="269"/>
      <c r="AP322" s="269"/>
      <c r="AQ322" s="269"/>
      <c r="AR322" s="269"/>
      <c r="AS322" s="269"/>
      <c r="AT322" s="269"/>
      <c r="AU322" s="266"/>
      <c r="AV322" s="266"/>
      <c r="AW322" s="270"/>
      <c r="AX322" s="5"/>
    </row>
    <row r="323" spans="2:50" ht="12.75" customHeight="1">
      <c r="B323" s="40">
        <v>7</v>
      </c>
      <c r="C323" s="82">
        <f t="shared" si="41"/>
        <v>37</v>
      </c>
      <c r="D323" s="197">
        <v>3212</v>
      </c>
      <c r="E323" s="198" t="s">
        <v>190</v>
      </c>
      <c r="F323" s="198"/>
      <c r="G323" s="199" t="s">
        <v>41</v>
      </c>
      <c r="H323" s="199" t="s">
        <v>199</v>
      </c>
      <c r="I323" s="200" t="s">
        <v>90</v>
      </c>
      <c r="J323" s="201">
        <v>6</v>
      </c>
      <c r="K323" s="202">
        <v>0</v>
      </c>
      <c r="L323" s="203">
        <v>0</v>
      </c>
      <c r="M323" s="204">
        <f>SUM(N323:O323)</f>
        <v>1</v>
      </c>
      <c r="N323" s="205">
        <v>1</v>
      </c>
      <c r="O323" s="205">
        <v>0</v>
      </c>
      <c r="P323" s="206">
        <f>SUM(Q323:R323)</f>
        <v>2</v>
      </c>
      <c r="Q323" s="205">
        <v>2</v>
      </c>
      <c r="R323" s="205">
        <v>0</v>
      </c>
      <c r="S323" s="207">
        <f>SUM(T323:U323)</f>
        <v>31.2</v>
      </c>
      <c r="T323" s="208">
        <v>31.2</v>
      </c>
      <c r="U323" s="208">
        <v>0</v>
      </c>
      <c r="V323" s="209">
        <f>SUM(W323:X323)</f>
        <v>0</v>
      </c>
      <c r="W323" s="210">
        <v>0</v>
      </c>
      <c r="X323" s="210">
        <v>0</v>
      </c>
      <c r="Y323" s="205"/>
      <c r="Z323" s="211">
        <v>1930</v>
      </c>
      <c r="AA323" s="212"/>
      <c r="AB323" s="64"/>
      <c r="AC323" s="265"/>
      <c r="AD323" s="265"/>
      <c r="AE323" s="266"/>
      <c r="AF323" s="267"/>
      <c r="AG323" s="267"/>
      <c r="AH323" s="267"/>
      <c r="AI323" s="267"/>
      <c r="AJ323" s="267"/>
      <c r="AK323" s="267"/>
      <c r="AL323" s="267"/>
      <c r="AM323" s="267"/>
      <c r="AN323" s="267"/>
      <c r="AO323" s="269"/>
      <c r="AP323" s="269"/>
      <c r="AQ323" s="269"/>
      <c r="AR323" s="269"/>
      <c r="AS323" s="269"/>
      <c r="AT323" s="269"/>
      <c r="AU323" s="266"/>
      <c r="AV323" s="266"/>
      <c r="AW323" s="270"/>
      <c r="AX323" s="5"/>
    </row>
    <row r="324" spans="2:50" ht="12.75" customHeight="1" thickBot="1">
      <c r="B324" s="40">
        <v>7</v>
      </c>
      <c r="C324" s="79">
        <f t="shared" si="41"/>
        <v>38</v>
      </c>
      <c r="D324" s="41">
        <v>3206</v>
      </c>
      <c r="E324" s="195" t="s">
        <v>189</v>
      </c>
      <c r="F324" s="195"/>
      <c r="G324" s="173" t="s">
        <v>41</v>
      </c>
      <c r="H324" s="173" t="s">
        <v>104</v>
      </c>
      <c r="I324" s="10" t="s">
        <v>105</v>
      </c>
      <c r="J324" s="154" t="s">
        <v>186</v>
      </c>
      <c r="K324" s="77">
        <v>1</v>
      </c>
      <c r="L324" s="167">
        <v>0</v>
      </c>
      <c r="M324" s="161">
        <f>SUM(N324:O324)</f>
        <v>1</v>
      </c>
      <c r="N324" s="41">
        <v>1</v>
      </c>
      <c r="O324" s="41">
        <v>0</v>
      </c>
      <c r="P324" s="42">
        <f>SUM(Q324:R324)</f>
        <v>4</v>
      </c>
      <c r="Q324" s="41">
        <v>4</v>
      </c>
      <c r="R324" s="41">
        <v>0</v>
      </c>
      <c r="S324" s="43">
        <f>SUM(T324:U324)</f>
        <v>73.3</v>
      </c>
      <c r="T324" s="44">
        <v>73.3</v>
      </c>
      <c r="U324" s="44">
        <v>0</v>
      </c>
      <c r="V324" s="73">
        <v>0</v>
      </c>
      <c r="W324" s="74">
        <v>0</v>
      </c>
      <c r="X324" s="74">
        <v>0</v>
      </c>
      <c r="Y324" s="9">
        <v>801</v>
      </c>
      <c r="Z324" s="225">
        <v>1925</v>
      </c>
      <c r="AA324" s="45"/>
      <c r="AB324" s="46"/>
      <c r="AC324" s="265"/>
      <c r="AD324" s="265"/>
      <c r="AE324" s="266"/>
      <c r="AF324" s="267"/>
      <c r="AG324" s="267"/>
      <c r="AH324" s="267"/>
      <c r="AI324" s="267"/>
      <c r="AJ324" s="267"/>
      <c r="AK324" s="267"/>
      <c r="AL324" s="267"/>
      <c r="AM324" s="267"/>
      <c r="AN324" s="267"/>
      <c r="AO324" s="269"/>
      <c r="AP324" s="269"/>
      <c r="AQ324" s="269"/>
      <c r="AR324" s="269"/>
      <c r="AS324" s="269"/>
      <c r="AT324" s="269"/>
      <c r="AU324" s="266"/>
      <c r="AV324" s="266"/>
      <c r="AW324" s="270"/>
      <c r="AX324" s="5"/>
    </row>
    <row r="325" spans="2:50" ht="12.75" customHeight="1" thickBot="1">
      <c r="B325" s="11"/>
      <c r="C325" s="175" t="s">
        <v>151</v>
      </c>
      <c r="D325" s="176"/>
      <c r="E325" s="190"/>
      <c r="F325" s="190"/>
      <c r="G325" s="177"/>
      <c r="H325" s="178" t="s">
        <v>192</v>
      </c>
      <c r="I325" s="178"/>
      <c r="J325" s="179"/>
      <c r="K325" s="179">
        <f aca="true" t="shared" si="42" ref="K325:Y325">SUM(K287:K324)</f>
        <v>30</v>
      </c>
      <c r="L325" s="180">
        <f t="shared" si="42"/>
        <v>4</v>
      </c>
      <c r="M325" s="180">
        <f t="shared" si="42"/>
        <v>134</v>
      </c>
      <c r="N325" s="180">
        <f t="shared" si="42"/>
        <v>123</v>
      </c>
      <c r="O325" s="180">
        <f t="shared" si="42"/>
        <v>11</v>
      </c>
      <c r="P325" s="180">
        <f t="shared" si="42"/>
        <v>421</v>
      </c>
      <c r="Q325" s="180">
        <f t="shared" si="42"/>
        <v>386</v>
      </c>
      <c r="R325" s="180">
        <f t="shared" si="42"/>
        <v>35</v>
      </c>
      <c r="S325" s="181">
        <f t="shared" si="42"/>
        <v>7225.160000000002</v>
      </c>
      <c r="T325" s="181">
        <f t="shared" si="42"/>
        <v>6220.250000000001</v>
      </c>
      <c r="U325" s="181">
        <f t="shared" si="42"/>
        <v>1004.9100000000001</v>
      </c>
      <c r="V325" s="182">
        <f t="shared" si="42"/>
        <v>714.09</v>
      </c>
      <c r="W325" s="182">
        <f t="shared" si="42"/>
        <v>391.89</v>
      </c>
      <c r="X325" s="182">
        <f t="shared" si="42"/>
        <v>322.2</v>
      </c>
      <c r="Y325" s="183">
        <f t="shared" si="42"/>
        <v>31039</v>
      </c>
      <c r="Z325" s="183"/>
      <c r="AA325" s="184" t="s">
        <v>1</v>
      </c>
      <c r="AB325" s="215"/>
      <c r="AC325" s="266"/>
      <c r="AD325" s="266"/>
      <c r="AE325" s="265"/>
      <c r="AF325" s="267"/>
      <c r="AG325" s="267"/>
      <c r="AH325" s="267"/>
      <c r="AI325" s="267"/>
      <c r="AJ325" s="267"/>
      <c r="AK325" s="267"/>
      <c r="AL325" s="267"/>
      <c r="AM325" s="267"/>
      <c r="AN325" s="267"/>
      <c r="AO325" s="269"/>
      <c r="AP325" s="269"/>
      <c r="AQ325" s="269"/>
      <c r="AR325" s="269"/>
      <c r="AS325" s="269"/>
      <c r="AT325" s="269"/>
      <c r="AU325" s="266"/>
      <c r="AV325" s="266"/>
      <c r="AW325" s="270"/>
      <c r="AX325" s="5"/>
    </row>
    <row r="326" spans="2:50" ht="12.75" customHeight="1" thickBot="1">
      <c r="B326" s="11"/>
      <c r="C326" s="175" t="s">
        <v>151</v>
      </c>
      <c r="D326" s="228" t="s">
        <v>212</v>
      </c>
      <c r="E326" s="226"/>
      <c r="F326" s="226"/>
      <c r="G326" s="246"/>
      <c r="H326" s="246"/>
      <c r="I326" s="246"/>
      <c r="J326" s="247"/>
      <c r="K326" s="179">
        <f aca="true" t="shared" si="43" ref="K326:Y326">SUM(K286+K325)</f>
        <v>290</v>
      </c>
      <c r="L326" s="179">
        <f t="shared" si="43"/>
        <v>18</v>
      </c>
      <c r="M326" s="277">
        <f t="shared" si="43"/>
        <v>2905</v>
      </c>
      <c r="N326" s="277">
        <f t="shared" si="43"/>
        <v>2704</v>
      </c>
      <c r="O326" s="179">
        <f t="shared" si="43"/>
        <v>201</v>
      </c>
      <c r="P326" s="277">
        <f t="shared" si="43"/>
        <v>9474</v>
      </c>
      <c r="Q326" s="277">
        <f t="shared" si="43"/>
        <v>8768</v>
      </c>
      <c r="R326" s="179">
        <f t="shared" si="43"/>
        <v>706</v>
      </c>
      <c r="S326" s="278">
        <f t="shared" si="43"/>
        <v>154990.20000000007</v>
      </c>
      <c r="T326" s="278">
        <f t="shared" si="43"/>
        <v>138877.95000000004</v>
      </c>
      <c r="U326" s="278">
        <f t="shared" si="43"/>
        <v>16112.249999999998</v>
      </c>
      <c r="V326" s="278">
        <f t="shared" si="43"/>
        <v>50798.82</v>
      </c>
      <c r="W326" s="278">
        <f t="shared" si="43"/>
        <v>40599.39</v>
      </c>
      <c r="X326" s="278">
        <f t="shared" si="43"/>
        <v>10199.430000000002</v>
      </c>
      <c r="Y326" s="179">
        <f t="shared" si="43"/>
        <v>762236</v>
      </c>
      <c r="Z326" s="183"/>
      <c r="AA326" s="184" t="s">
        <v>1</v>
      </c>
      <c r="AB326" s="46"/>
      <c r="AC326" s="266"/>
      <c r="AD326" s="266"/>
      <c r="AE326" s="265"/>
      <c r="AF326" s="267"/>
      <c r="AG326" s="267"/>
      <c r="AH326" s="267"/>
      <c r="AI326" s="267"/>
      <c r="AJ326" s="267"/>
      <c r="AK326" s="267"/>
      <c r="AL326" s="267"/>
      <c r="AM326" s="267"/>
      <c r="AN326" s="267"/>
      <c r="AO326" s="269"/>
      <c r="AP326" s="269"/>
      <c r="AQ326" s="269"/>
      <c r="AR326" s="269"/>
      <c r="AS326" s="269"/>
      <c r="AT326" s="269"/>
      <c r="AU326" s="266"/>
      <c r="AV326" s="266"/>
      <c r="AW326" s="270"/>
      <c r="AX326" s="5"/>
    </row>
    <row r="327" spans="2:50" ht="12.75" customHeight="1">
      <c r="B327" s="11"/>
      <c r="C327" s="92"/>
      <c r="D327" s="93"/>
      <c r="E327" s="93"/>
      <c r="F327" s="93"/>
      <c r="G327" s="46"/>
      <c r="H327" s="94"/>
      <c r="I327" s="46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288"/>
      <c r="U327" s="288"/>
      <c r="V327" s="95"/>
      <c r="W327" s="95"/>
      <c r="X327" s="95"/>
      <c r="Y327" s="96"/>
      <c r="Z327" s="96"/>
      <c r="AA327" s="94"/>
      <c r="AB327" s="46"/>
      <c r="AC327" s="266"/>
      <c r="AD327" s="266"/>
      <c r="AE327" s="265"/>
      <c r="AF327" s="267"/>
      <c r="AG327" s="267"/>
      <c r="AH327" s="267"/>
      <c r="AI327" s="267"/>
      <c r="AJ327" s="267"/>
      <c r="AK327" s="267"/>
      <c r="AL327" s="267"/>
      <c r="AM327" s="267"/>
      <c r="AN327" s="267"/>
      <c r="AO327" s="269"/>
      <c r="AP327" s="269"/>
      <c r="AQ327" s="269"/>
      <c r="AR327" s="269"/>
      <c r="AS327" s="269"/>
      <c r="AT327" s="269"/>
      <c r="AU327" s="266"/>
      <c r="AV327" s="266"/>
      <c r="AW327" s="270"/>
      <c r="AX327" s="5"/>
    </row>
    <row r="328" spans="2:50" ht="12.75" customHeight="1" thickBot="1">
      <c r="B328" s="11"/>
      <c r="C328" s="92"/>
      <c r="D328" s="93"/>
      <c r="E328" s="93"/>
      <c r="F328" s="93"/>
      <c r="G328" s="46"/>
      <c r="H328" s="94"/>
      <c r="I328" s="94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6"/>
      <c r="AA328" s="94"/>
      <c r="AB328" s="46"/>
      <c r="AC328" s="266"/>
      <c r="AD328" s="266"/>
      <c r="AE328" s="266"/>
      <c r="AF328" s="267"/>
      <c r="AG328" s="267"/>
      <c r="AH328" s="267"/>
      <c r="AI328" s="266"/>
      <c r="AJ328" s="266"/>
      <c r="AK328" s="266"/>
      <c r="AL328" s="266"/>
      <c r="AM328" s="267"/>
      <c r="AN328" s="266"/>
      <c r="AO328" s="266"/>
      <c r="AP328" s="266"/>
      <c r="AQ328" s="266"/>
      <c r="AR328" s="266"/>
      <c r="AS328" s="266"/>
      <c r="AT328" s="266"/>
      <c r="AU328" s="266"/>
      <c r="AV328" s="266"/>
      <c r="AW328" s="270"/>
      <c r="AX328" s="5"/>
    </row>
    <row r="329" spans="2:50" ht="12.75" customHeight="1" thickBot="1">
      <c r="B329" s="33"/>
      <c r="C329" s="92"/>
      <c r="D329" s="93"/>
      <c r="E329" s="97"/>
      <c r="F329" s="93"/>
      <c r="G329" s="11"/>
      <c r="H329" s="11"/>
      <c r="I329" s="98" t="s">
        <v>164</v>
      </c>
      <c r="J329" s="90" t="s">
        <v>163</v>
      </c>
      <c r="K329" s="86">
        <f aca="true" t="shared" si="44" ref="K329:X329">SUM(K9:K285)</f>
        <v>260</v>
      </c>
      <c r="L329" s="87">
        <f t="shared" si="44"/>
        <v>14</v>
      </c>
      <c r="M329" s="87">
        <f t="shared" si="44"/>
        <v>2771</v>
      </c>
      <c r="N329" s="87">
        <f t="shared" si="44"/>
        <v>2581</v>
      </c>
      <c r="O329" s="87">
        <f t="shared" si="44"/>
        <v>190</v>
      </c>
      <c r="P329" s="87">
        <f t="shared" si="44"/>
        <v>9053</v>
      </c>
      <c r="Q329" s="87">
        <f t="shared" si="44"/>
        <v>8382</v>
      </c>
      <c r="R329" s="87">
        <f t="shared" si="44"/>
        <v>671</v>
      </c>
      <c r="S329" s="88">
        <f t="shared" si="44"/>
        <v>147765.04000000007</v>
      </c>
      <c r="T329" s="88">
        <f t="shared" si="44"/>
        <v>132657.70000000004</v>
      </c>
      <c r="U329" s="88">
        <f t="shared" si="44"/>
        <v>15107.339999999998</v>
      </c>
      <c r="V329" s="89">
        <f t="shared" si="44"/>
        <v>50084.73</v>
      </c>
      <c r="W329" s="89">
        <f t="shared" si="44"/>
        <v>40207.5</v>
      </c>
      <c r="X329" s="89">
        <f t="shared" si="44"/>
        <v>9877.230000000001</v>
      </c>
      <c r="Y329" s="11"/>
      <c r="Z329" s="11"/>
      <c r="AA329" s="11"/>
      <c r="AB329" s="33"/>
      <c r="AC329" s="255"/>
      <c r="AD329" s="255"/>
      <c r="AE329" s="271"/>
      <c r="AF329" s="265"/>
      <c r="AG329" s="272"/>
      <c r="AH329" s="272"/>
      <c r="AI329" s="272"/>
      <c r="AJ329" s="272"/>
      <c r="AK329" s="272"/>
      <c r="AL329" s="272"/>
      <c r="AM329" s="272"/>
      <c r="AN329" s="272"/>
      <c r="AO329" s="273"/>
      <c r="AP329" s="273"/>
      <c r="AQ329" s="273"/>
      <c r="AR329" s="274"/>
      <c r="AS329" s="274"/>
      <c r="AT329" s="274"/>
      <c r="AU329" s="255"/>
      <c r="AV329" s="255"/>
      <c r="AW329" s="258"/>
      <c r="AX329" s="4"/>
    </row>
    <row r="330" spans="2:50" ht="12.75" customHeight="1" thickBot="1">
      <c r="B330" s="33"/>
      <c r="C330" s="92"/>
      <c r="D330" s="93"/>
      <c r="E330" s="97"/>
      <c r="F330" s="93"/>
      <c r="G330" s="11"/>
      <c r="H330" s="11"/>
      <c r="I330" s="33"/>
      <c r="J330" s="90" t="s">
        <v>162</v>
      </c>
      <c r="K330" s="86">
        <f aca="true" t="shared" si="45" ref="K330:X330">SUM(K287:K324)</f>
        <v>30</v>
      </c>
      <c r="L330" s="87">
        <f t="shared" si="45"/>
        <v>4</v>
      </c>
      <c r="M330" s="87">
        <f t="shared" si="45"/>
        <v>134</v>
      </c>
      <c r="N330" s="87">
        <f t="shared" si="45"/>
        <v>123</v>
      </c>
      <c r="O330" s="87">
        <f t="shared" si="45"/>
        <v>11</v>
      </c>
      <c r="P330" s="87">
        <f t="shared" si="45"/>
        <v>421</v>
      </c>
      <c r="Q330" s="87">
        <f t="shared" si="45"/>
        <v>386</v>
      </c>
      <c r="R330" s="87">
        <f t="shared" si="45"/>
        <v>35</v>
      </c>
      <c r="S330" s="88">
        <f t="shared" si="45"/>
        <v>7225.160000000002</v>
      </c>
      <c r="T330" s="88">
        <f t="shared" si="45"/>
        <v>6220.250000000001</v>
      </c>
      <c r="U330" s="88">
        <f t="shared" si="45"/>
        <v>1004.9100000000001</v>
      </c>
      <c r="V330" s="89">
        <f t="shared" si="45"/>
        <v>714.09</v>
      </c>
      <c r="W330" s="89">
        <f t="shared" si="45"/>
        <v>391.89</v>
      </c>
      <c r="X330" s="89">
        <f t="shared" si="45"/>
        <v>322.2</v>
      </c>
      <c r="Y330" s="11"/>
      <c r="Z330" s="11"/>
      <c r="AA330" s="11"/>
      <c r="AB330" s="33"/>
      <c r="AC330" s="255"/>
      <c r="AD330" s="255"/>
      <c r="AE330" s="255"/>
      <c r="AF330" s="265"/>
      <c r="AG330" s="272"/>
      <c r="AH330" s="272"/>
      <c r="AI330" s="272"/>
      <c r="AJ330" s="272"/>
      <c r="AK330" s="272"/>
      <c r="AL330" s="272"/>
      <c r="AM330" s="272"/>
      <c r="AN330" s="272"/>
      <c r="AO330" s="273"/>
      <c r="AP330" s="273"/>
      <c r="AQ330" s="273"/>
      <c r="AR330" s="274"/>
      <c r="AS330" s="274"/>
      <c r="AT330" s="274"/>
      <c r="AU330" s="255"/>
      <c r="AV330" s="255"/>
      <c r="AW330" s="258"/>
      <c r="AX330" s="4"/>
    </row>
    <row r="331" spans="2:50" ht="12.75" customHeight="1">
      <c r="B331" s="33"/>
      <c r="C331" s="92"/>
      <c r="D331" s="93"/>
      <c r="E331" s="97"/>
      <c r="F331" s="93"/>
      <c r="G331" s="11"/>
      <c r="H331" s="11"/>
      <c r="I331" s="11"/>
      <c r="J331" s="99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33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8"/>
      <c r="AX331" s="4"/>
    </row>
    <row r="332" spans="2:50" ht="12.75" customHeight="1">
      <c r="B332" s="33"/>
      <c r="C332" s="92"/>
      <c r="D332" s="93"/>
      <c r="E332" s="97"/>
      <c r="F332" s="93"/>
      <c r="G332" s="11"/>
      <c r="H332" s="11"/>
      <c r="I332" s="11"/>
      <c r="J332" s="99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33"/>
      <c r="AC332" s="255"/>
      <c r="AD332" s="255"/>
      <c r="AE332" s="255"/>
      <c r="AF332" s="255"/>
      <c r="AG332" s="255"/>
      <c r="AH332" s="255"/>
      <c r="AI332" s="255"/>
      <c r="AJ332" s="255"/>
      <c r="AK332" s="255"/>
      <c r="AL332" s="255"/>
      <c r="AM332" s="255"/>
      <c r="AN332" s="255"/>
      <c r="AO332" s="255"/>
      <c r="AP332" s="255"/>
      <c r="AQ332" s="255"/>
      <c r="AR332" s="255"/>
      <c r="AS332" s="255"/>
      <c r="AT332" s="255"/>
      <c r="AU332" s="255"/>
      <c r="AV332" s="255"/>
      <c r="AW332" s="258"/>
      <c r="AX332" s="4"/>
    </row>
    <row r="333" spans="2:50" ht="12.75" customHeight="1">
      <c r="B333" s="33"/>
      <c r="C333" s="93"/>
      <c r="D333" s="93"/>
      <c r="E333" s="97"/>
      <c r="F333" s="93"/>
      <c r="G333" s="11"/>
      <c r="H333" s="11"/>
      <c r="I333" s="11"/>
      <c r="J333" s="99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33"/>
      <c r="AC333" s="255"/>
      <c r="AD333" s="255"/>
      <c r="AE333" s="255"/>
      <c r="AF333" s="255"/>
      <c r="AG333" s="255"/>
      <c r="AH333" s="255"/>
      <c r="AI333" s="255"/>
      <c r="AJ333" s="255"/>
      <c r="AK333" s="255"/>
      <c r="AL333" s="255"/>
      <c r="AM333" s="255"/>
      <c r="AN333" s="255"/>
      <c r="AO333" s="255"/>
      <c r="AP333" s="255"/>
      <c r="AQ333" s="255"/>
      <c r="AR333" s="255"/>
      <c r="AS333" s="255"/>
      <c r="AT333" s="255"/>
      <c r="AU333" s="255"/>
      <c r="AV333" s="255"/>
      <c r="AW333" s="258"/>
      <c r="AX333" s="4"/>
    </row>
    <row r="334" spans="2:50" ht="12.75" customHeight="1">
      <c r="B334" s="11"/>
      <c r="C334" s="100"/>
      <c r="D334" s="93"/>
      <c r="E334" s="11"/>
      <c r="F334" s="11"/>
      <c r="G334" s="11"/>
      <c r="H334" s="11"/>
      <c r="I334" s="11"/>
      <c r="J334" s="10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33"/>
      <c r="AC334" s="255"/>
      <c r="AD334" s="255"/>
      <c r="AE334" s="255"/>
      <c r="AF334" s="255"/>
      <c r="AG334" s="255"/>
      <c r="AH334" s="255"/>
      <c r="AI334" s="255"/>
      <c r="AJ334" s="255"/>
      <c r="AK334" s="255"/>
      <c r="AL334" s="255"/>
      <c r="AM334" s="255"/>
      <c r="AN334" s="255"/>
      <c r="AO334" s="255"/>
      <c r="AP334" s="255"/>
      <c r="AQ334" s="255"/>
      <c r="AR334" s="255"/>
      <c r="AS334" s="255"/>
      <c r="AT334" s="255"/>
      <c r="AU334" s="255"/>
      <c r="AV334" s="255"/>
      <c r="AW334" s="258"/>
      <c r="AX334" s="4"/>
    </row>
    <row r="335" spans="2:50" ht="12.75" customHeight="1">
      <c r="B335" s="11"/>
      <c r="C335" s="11"/>
      <c r="D335" s="11"/>
      <c r="E335" s="11"/>
      <c r="F335" s="11"/>
      <c r="G335" s="11"/>
      <c r="H335" s="11"/>
      <c r="I335" s="102" t="s">
        <v>238</v>
      </c>
      <c r="J335" s="10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33"/>
      <c r="AC335" s="255"/>
      <c r="AD335" s="255"/>
      <c r="AE335" s="255"/>
      <c r="AF335" s="255"/>
      <c r="AG335" s="255"/>
      <c r="AH335" s="255"/>
      <c r="AI335" s="255"/>
      <c r="AJ335" s="255"/>
      <c r="AK335" s="255"/>
      <c r="AL335" s="255"/>
      <c r="AM335" s="255"/>
      <c r="AN335" s="255"/>
      <c r="AO335" s="255"/>
      <c r="AP335" s="255"/>
      <c r="AQ335" s="255"/>
      <c r="AR335" s="255"/>
      <c r="AS335" s="255"/>
      <c r="AT335" s="255"/>
      <c r="AU335" s="255"/>
      <c r="AV335" s="255"/>
      <c r="AW335" s="258"/>
      <c r="AX335" s="4"/>
    </row>
    <row r="336" spans="2:50" ht="12.75" customHeight="1">
      <c r="B336" s="11"/>
      <c r="C336" s="11"/>
      <c r="D336" s="11"/>
      <c r="E336" s="11"/>
      <c r="F336" s="11"/>
      <c r="G336" s="11"/>
      <c r="H336" s="11"/>
      <c r="I336" s="11"/>
      <c r="J336" s="10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33"/>
      <c r="AC336" s="255"/>
      <c r="AD336" s="255"/>
      <c r="AE336" s="255"/>
      <c r="AF336" s="255"/>
      <c r="AG336" s="255"/>
      <c r="AH336" s="255"/>
      <c r="AI336" s="255"/>
      <c r="AJ336" s="255"/>
      <c r="AK336" s="255"/>
      <c r="AL336" s="255"/>
      <c r="AM336" s="255"/>
      <c r="AN336" s="255"/>
      <c r="AO336" s="255"/>
      <c r="AP336" s="255"/>
      <c r="AQ336" s="255"/>
      <c r="AR336" s="255"/>
      <c r="AS336" s="255"/>
      <c r="AT336" s="255"/>
      <c r="AU336" s="255"/>
      <c r="AV336" s="255"/>
      <c r="AW336" s="258"/>
      <c r="AX336" s="4"/>
    </row>
    <row r="337" spans="2:50" ht="12.75" customHeight="1" thickBot="1">
      <c r="B337" s="11"/>
      <c r="C337" s="11"/>
      <c r="D337" s="11"/>
      <c r="E337" s="11"/>
      <c r="F337" s="11"/>
      <c r="G337" s="11"/>
      <c r="H337" s="11"/>
      <c r="I337" s="11"/>
      <c r="J337" s="10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33"/>
      <c r="AC337" s="255"/>
      <c r="AD337" s="255"/>
      <c r="AE337" s="255"/>
      <c r="AF337" s="255"/>
      <c r="AG337" s="255"/>
      <c r="AH337" s="255"/>
      <c r="AI337" s="255"/>
      <c r="AJ337" s="255"/>
      <c r="AK337" s="255"/>
      <c r="AL337" s="255"/>
      <c r="AM337" s="255"/>
      <c r="AN337" s="255"/>
      <c r="AO337" s="255"/>
      <c r="AP337" s="255"/>
      <c r="AQ337" s="255"/>
      <c r="AR337" s="255"/>
      <c r="AS337" s="255"/>
      <c r="AT337" s="255"/>
      <c r="AU337" s="255"/>
      <c r="AV337" s="255"/>
      <c r="AW337" s="258"/>
      <c r="AX337" s="4"/>
    </row>
    <row r="338" spans="2:50" ht="12.75" customHeight="1" thickBot="1">
      <c r="B338" s="11"/>
      <c r="C338" s="11"/>
      <c r="D338" s="11"/>
      <c r="E338" s="11"/>
      <c r="F338" s="11"/>
      <c r="G338" s="11"/>
      <c r="H338" s="11"/>
      <c r="I338" s="103" t="s">
        <v>165</v>
      </c>
      <c r="J338" s="104"/>
      <c r="K338" s="105">
        <f aca="true" t="shared" si="46" ref="K338:Y338">SUM(K9:K249)</f>
        <v>226</v>
      </c>
      <c r="L338" s="105">
        <f t="shared" si="46"/>
        <v>12</v>
      </c>
      <c r="M338" s="105">
        <f t="shared" si="46"/>
        <v>2628</v>
      </c>
      <c r="N338" s="105">
        <f t="shared" si="46"/>
        <v>2443</v>
      </c>
      <c r="O338" s="105">
        <f t="shared" si="46"/>
        <v>185</v>
      </c>
      <c r="P338" s="105">
        <f t="shared" si="46"/>
        <v>8603</v>
      </c>
      <c r="Q338" s="105">
        <f t="shared" si="46"/>
        <v>7951</v>
      </c>
      <c r="R338" s="105">
        <f t="shared" si="46"/>
        <v>652</v>
      </c>
      <c r="S338" s="106">
        <f t="shared" si="46"/>
        <v>140874.41000000018</v>
      </c>
      <c r="T338" s="106">
        <f t="shared" si="46"/>
        <v>126119.43000000007</v>
      </c>
      <c r="U338" s="106">
        <f t="shared" si="46"/>
        <v>14754.98</v>
      </c>
      <c r="V338" s="106">
        <f t="shared" si="46"/>
        <v>49848.060000000005</v>
      </c>
      <c r="W338" s="106">
        <f t="shared" si="46"/>
        <v>39970.83</v>
      </c>
      <c r="X338" s="106">
        <f t="shared" si="46"/>
        <v>9877.230000000001</v>
      </c>
      <c r="Y338" s="105">
        <f t="shared" si="46"/>
        <v>698472</v>
      </c>
      <c r="Z338" s="174"/>
      <c r="AA338" s="174"/>
      <c r="AB338" s="39"/>
      <c r="AC338" s="255"/>
      <c r="AD338" s="255"/>
      <c r="AE338" s="260"/>
      <c r="AF338" s="267"/>
      <c r="AG338" s="267"/>
      <c r="AH338" s="267"/>
      <c r="AI338" s="267"/>
      <c r="AJ338" s="267"/>
      <c r="AK338" s="267"/>
      <c r="AL338" s="267"/>
      <c r="AM338" s="267"/>
      <c r="AN338" s="267"/>
      <c r="AO338" s="269"/>
      <c r="AP338" s="269"/>
      <c r="AQ338" s="269"/>
      <c r="AR338" s="269"/>
      <c r="AS338" s="269"/>
      <c r="AT338" s="269"/>
      <c r="AU338" s="255"/>
      <c r="AV338" s="255"/>
      <c r="AW338" s="258"/>
      <c r="AX338" s="4"/>
    </row>
    <row r="339" spans="2:50" ht="12.75" customHeight="1" thickBot="1">
      <c r="B339" s="11"/>
      <c r="C339" s="11"/>
      <c r="D339" s="11"/>
      <c r="E339" s="11"/>
      <c r="F339" s="11"/>
      <c r="G339" s="11"/>
      <c r="H339" s="11"/>
      <c r="I339" s="108" t="s">
        <v>166</v>
      </c>
      <c r="J339" s="85"/>
      <c r="K339" s="105">
        <f aca="true" t="shared" si="47" ref="K339:Y339">SUM(K250:K285)</f>
        <v>34</v>
      </c>
      <c r="L339" s="105">
        <f t="shared" si="47"/>
        <v>2</v>
      </c>
      <c r="M339" s="105">
        <f t="shared" si="47"/>
        <v>143</v>
      </c>
      <c r="N339" s="105">
        <f t="shared" si="47"/>
        <v>138</v>
      </c>
      <c r="O339" s="105">
        <f t="shared" si="47"/>
        <v>5</v>
      </c>
      <c r="P339" s="105">
        <f t="shared" si="47"/>
        <v>450</v>
      </c>
      <c r="Q339" s="105">
        <f t="shared" si="47"/>
        <v>431</v>
      </c>
      <c r="R339" s="105">
        <f t="shared" si="47"/>
        <v>19</v>
      </c>
      <c r="S339" s="106">
        <f t="shared" si="47"/>
        <v>6890.63</v>
      </c>
      <c r="T339" s="106">
        <f t="shared" si="47"/>
        <v>6538.27</v>
      </c>
      <c r="U339" s="106">
        <f t="shared" si="47"/>
        <v>352.36</v>
      </c>
      <c r="V339" s="106">
        <f t="shared" si="47"/>
        <v>236.67</v>
      </c>
      <c r="W339" s="106">
        <f t="shared" si="47"/>
        <v>236.67</v>
      </c>
      <c r="X339" s="106">
        <f t="shared" si="47"/>
        <v>0</v>
      </c>
      <c r="Y339" s="105">
        <f t="shared" si="47"/>
        <v>32725</v>
      </c>
      <c r="Z339" s="174"/>
      <c r="AA339" s="174"/>
      <c r="AB339" s="39"/>
      <c r="AC339" s="255"/>
      <c r="AD339" s="255"/>
      <c r="AE339" s="260"/>
      <c r="AF339" s="267"/>
      <c r="AG339" s="267"/>
      <c r="AH339" s="267"/>
      <c r="AI339" s="267"/>
      <c r="AJ339" s="267"/>
      <c r="AK339" s="267"/>
      <c r="AL339" s="267"/>
      <c r="AM339" s="267"/>
      <c r="AN339" s="267"/>
      <c r="AO339" s="269"/>
      <c r="AP339" s="269"/>
      <c r="AQ339" s="269"/>
      <c r="AR339" s="269"/>
      <c r="AS339" s="269"/>
      <c r="AT339" s="269"/>
      <c r="AU339" s="255"/>
      <c r="AV339" s="255"/>
      <c r="AW339" s="258"/>
      <c r="AX339" s="4"/>
    </row>
    <row r="340" spans="2:50" ht="12.75" customHeight="1" thickBot="1">
      <c r="B340" s="11"/>
      <c r="C340" s="11"/>
      <c r="D340" s="11"/>
      <c r="E340" s="11"/>
      <c r="F340" s="11"/>
      <c r="G340" s="11"/>
      <c r="H340" s="11"/>
      <c r="I340" s="109" t="s">
        <v>167</v>
      </c>
      <c r="J340" s="110"/>
      <c r="K340" s="105">
        <f aca="true" t="shared" si="48" ref="K340:Y340">SUM(K287:K314)</f>
        <v>23</v>
      </c>
      <c r="L340" s="105">
        <f t="shared" si="48"/>
        <v>3</v>
      </c>
      <c r="M340" s="105">
        <f t="shared" si="48"/>
        <v>104</v>
      </c>
      <c r="N340" s="105">
        <f t="shared" si="48"/>
        <v>94</v>
      </c>
      <c r="O340" s="105">
        <f t="shared" si="48"/>
        <v>10</v>
      </c>
      <c r="P340" s="105">
        <f t="shared" si="48"/>
        <v>329</v>
      </c>
      <c r="Q340" s="105">
        <f t="shared" si="48"/>
        <v>299</v>
      </c>
      <c r="R340" s="105">
        <f t="shared" si="48"/>
        <v>30</v>
      </c>
      <c r="S340" s="106">
        <f t="shared" si="48"/>
        <v>5752.9000000000015</v>
      </c>
      <c r="T340" s="106">
        <f t="shared" si="48"/>
        <v>4872.720000000001</v>
      </c>
      <c r="U340" s="106">
        <f t="shared" si="48"/>
        <v>880.1800000000001</v>
      </c>
      <c r="V340" s="106">
        <f t="shared" si="48"/>
        <v>511.70000000000005</v>
      </c>
      <c r="W340" s="106">
        <f t="shared" si="48"/>
        <v>189.5</v>
      </c>
      <c r="X340" s="106">
        <f t="shared" si="48"/>
        <v>322.2</v>
      </c>
      <c r="Y340" s="105">
        <f t="shared" si="48"/>
        <v>24287</v>
      </c>
      <c r="Z340" s="174"/>
      <c r="AA340" s="174"/>
      <c r="AB340" s="39"/>
      <c r="AC340" s="255"/>
      <c r="AD340" s="255"/>
      <c r="AE340" s="260"/>
      <c r="AF340" s="267"/>
      <c r="AG340" s="267"/>
      <c r="AH340" s="267"/>
      <c r="AI340" s="267"/>
      <c r="AJ340" s="267"/>
      <c r="AK340" s="267"/>
      <c r="AL340" s="267"/>
      <c r="AM340" s="267"/>
      <c r="AN340" s="267"/>
      <c r="AO340" s="269"/>
      <c r="AP340" s="269"/>
      <c r="AQ340" s="269"/>
      <c r="AR340" s="269"/>
      <c r="AS340" s="269"/>
      <c r="AT340" s="269"/>
      <c r="AU340" s="255"/>
      <c r="AV340" s="255"/>
      <c r="AW340" s="258"/>
      <c r="AX340" s="4"/>
    </row>
    <row r="341" spans="2:50" ht="12.75" customHeight="1" thickBot="1">
      <c r="B341" s="11"/>
      <c r="C341" s="11"/>
      <c r="D341" s="11"/>
      <c r="E341" s="11"/>
      <c r="F341" s="11"/>
      <c r="G341" s="11"/>
      <c r="H341" s="11"/>
      <c r="I341" s="108" t="s">
        <v>168</v>
      </c>
      <c r="J341" s="85"/>
      <c r="K341" s="105">
        <f aca="true" t="shared" si="49" ref="K341:N342">SUM(K315:K315)</f>
        <v>1</v>
      </c>
      <c r="L341" s="105">
        <f t="shared" si="49"/>
        <v>0</v>
      </c>
      <c r="M341" s="105">
        <f t="shared" si="49"/>
        <v>4</v>
      </c>
      <c r="N341" s="105">
        <f t="shared" si="49"/>
        <v>4</v>
      </c>
      <c r="O341" s="107">
        <f>SUM(O320:O320)</f>
        <v>0</v>
      </c>
      <c r="P341" s="105">
        <f aca="true" t="shared" si="50" ref="P341:Y341">SUM(P315:P315)</f>
        <v>11</v>
      </c>
      <c r="Q341" s="105">
        <f t="shared" si="50"/>
        <v>11</v>
      </c>
      <c r="R341" s="105">
        <f t="shared" si="50"/>
        <v>0</v>
      </c>
      <c r="S341" s="106">
        <f t="shared" si="50"/>
        <v>163.97</v>
      </c>
      <c r="T341" s="106">
        <f t="shared" si="50"/>
        <v>163.97</v>
      </c>
      <c r="U341" s="106">
        <f t="shared" si="50"/>
        <v>0</v>
      </c>
      <c r="V341" s="106">
        <f t="shared" si="50"/>
        <v>0</v>
      </c>
      <c r="W341" s="106">
        <f t="shared" si="50"/>
        <v>0</v>
      </c>
      <c r="X341" s="106">
        <f t="shared" si="50"/>
        <v>0</v>
      </c>
      <c r="Y341" s="105">
        <f t="shared" si="50"/>
        <v>621</v>
      </c>
      <c r="Z341" s="174"/>
      <c r="AA341" s="174"/>
      <c r="AB341" s="39"/>
      <c r="AC341" s="255"/>
      <c r="AD341" s="255"/>
      <c r="AE341" s="260"/>
      <c r="AF341" s="267"/>
      <c r="AG341" s="267"/>
      <c r="AH341" s="267"/>
      <c r="AI341" s="267"/>
      <c r="AJ341" s="267"/>
      <c r="AK341" s="267"/>
      <c r="AL341" s="267"/>
      <c r="AM341" s="267"/>
      <c r="AN341" s="267"/>
      <c r="AO341" s="269"/>
      <c r="AP341" s="269"/>
      <c r="AQ341" s="269"/>
      <c r="AR341" s="269"/>
      <c r="AS341" s="269"/>
      <c r="AT341" s="269"/>
      <c r="AU341" s="255"/>
      <c r="AV341" s="255"/>
      <c r="AW341" s="258"/>
      <c r="AX341" s="4"/>
    </row>
    <row r="342" spans="2:50" ht="12.75" customHeight="1" thickBot="1">
      <c r="B342" s="11"/>
      <c r="C342" s="11"/>
      <c r="D342" s="11"/>
      <c r="E342" s="11"/>
      <c r="F342" s="11"/>
      <c r="G342" s="11"/>
      <c r="H342" s="11"/>
      <c r="I342" s="109" t="s">
        <v>169</v>
      </c>
      <c r="J342" s="110"/>
      <c r="K342" s="105">
        <f t="shared" si="49"/>
        <v>1</v>
      </c>
      <c r="L342" s="105">
        <f t="shared" si="49"/>
        <v>0</v>
      </c>
      <c r="M342" s="105">
        <f t="shared" si="49"/>
        <v>6</v>
      </c>
      <c r="N342" s="105">
        <f t="shared" si="49"/>
        <v>6</v>
      </c>
      <c r="O342" s="105">
        <f>SUM(O316:O316)</f>
        <v>0</v>
      </c>
      <c r="P342" s="105">
        <f aca="true" t="shared" si="51" ref="P342:Y342">SUM(P316:P316)</f>
        <v>17</v>
      </c>
      <c r="Q342" s="105">
        <f t="shared" si="51"/>
        <v>17</v>
      </c>
      <c r="R342" s="105">
        <f t="shared" si="51"/>
        <v>0</v>
      </c>
      <c r="S342" s="106">
        <f t="shared" si="51"/>
        <v>229.07</v>
      </c>
      <c r="T342" s="106">
        <f t="shared" si="51"/>
        <v>229.07</v>
      </c>
      <c r="U342" s="106">
        <f t="shared" si="51"/>
        <v>0</v>
      </c>
      <c r="V342" s="106">
        <f t="shared" si="51"/>
        <v>0</v>
      </c>
      <c r="W342" s="106">
        <f t="shared" si="51"/>
        <v>0</v>
      </c>
      <c r="X342" s="106">
        <f t="shared" si="51"/>
        <v>0</v>
      </c>
      <c r="Y342" s="105">
        <f t="shared" si="51"/>
        <v>1677</v>
      </c>
      <c r="Z342" s="174"/>
      <c r="AA342" s="174"/>
      <c r="AB342" s="39"/>
      <c r="AC342" s="255"/>
      <c r="AD342" s="255"/>
      <c r="AE342" s="260"/>
      <c r="AF342" s="267"/>
      <c r="AG342" s="267"/>
      <c r="AH342" s="267"/>
      <c r="AI342" s="267"/>
      <c r="AJ342" s="267"/>
      <c r="AK342" s="267"/>
      <c r="AL342" s="267"/>
      <c r="AM342" s="267"/>
      <c r="AN342" s="267"/>
      <c r="AO342" s="269"/>
      <c r="AP342" s="269"/>
      <c r="AQ342" s="269"/>
      <c r="AR342" s="269"/>
      <c r="AS342" s="269"/>
      <c r="AT342" s="269"/>
      <c r="AU342" s="255"/>
      <c r="AV342" s="255"/>
      <c r="AW342" s="258"/>
      <c r="AX342" s="4"/>
    </row>
    <row r="343" spans="2:50" ht="12.75" customHeight="1" thickBot="1">
      <c r="B343" s="11"/>
      <c r="C343" s="11"/>
      <c r="D343" s="11"/>
      <c r="E343" s="11"/>
      <c r="F343" s="11"/>
      <c r="G343" s="11"/>
      <c r="H343" s="11"/>
      <c r="I343" s="108" t="s">
        <v>170</v>
      </c>
      <c r="J343" s="85"/>
      <c r="K343" s="105">
        <f>SUM(K317:K317)</f>
        <v>1</v>
      </c>
      <c r="L343" s="105">
        <f>SUM(L317:L317)</f>
        <v>0</v>
      </c>
      <c r="M343" s="105">
        <f>SUM(M317:M317)</f>
        <v>8</v>
      </c>
      <c r="N343" s="105">
        <f>SUM(N317:N317)</f>
        <v>8</v>
      </c>
      <c r="O343" s="105">
        <f>SUM(O317:O317)</f>
        <v>0</v>
      </c>
      <c r="P343" s="105">
        <f aca="true" t="shared" si="52" ref="P343:Y343">SUM(P317:P317)</f>
        <v>24</v>
      </c>
      <c r="Q343" s="105">
        <f t="shared" si="52"/>
        <v>24</v>
      </c>
      <c r="R343" s="105">
        <f t="shared" si="52"/>
        <v>0</v>
      </c>
      <c r="S343" s="106">
        <f t="shared" si="52"/>
        <v>304.55</v>
      </c>
      <c r="T343" s="106">
        <f t="shared" si="52"/>
        <v>304.55</v>
      </c>
      <c r="U343" s="106">
        <f t="shared" si="52"/>
        <v>0</v>
      </c>
      <c r="V343" s="106">
        <f t="shared" si="52"/>
        <v>0</v>
      </c>
      <c r="W343" s="106">
        <f t="shared" si="52"/>
        <v>0</v>
      </c>
      <c r="X343" s="106">
        <f t="shared" si="52"/>
        <v>0</v>
      </c>
      <c r="Y343" s="105">
        <f t="shared" si="52"/>
        <v>1544</v>
      </c>
      <c r="Z343" s="174"/>
      <c r="AA343" s="174"/>
      <c r="AB343" s="39"/>
      <c r="AC343" s="255"/>
      <c r="AD343" s="255"/>
      <c r="AE343" s="260"/>
      <c r="AF343" s="267"/>
      <c r="AG343" s="267"/>
      <c r="AH343" s="267"/>
      <c r="AI343" s="267"/>
      <c r="AJ343" s="267"/>
      <c r="AK343" s="267"/>
      <c r="AL343" s="267"/>
      <c r="AM343" s="267"/>
      <c r="AN343" s="267"/>
      <c r="AO343" s="269"/>
      <c r="AP343" s="269"/>
      <c r="AQ343" s="269"/>
      <c r="AR343" s="269"/>
      <c r="AS343" s="269"/>
      <c r="AT343" s="269"/>
      <c r="AU343" s="255"/>
      <c r="AV343" s="255"/>
      <c r="AW343" s="258"/>
      <c r="AX343" s="4"/>
    </row>
    <row r="344" spans="2:50" ht="12.75" customHeight="1" thickBot="1">
      <c r="B344" s="11"/>
      <c r="C344" s="11"/>
      <c r="D344" s="11"/>
      <c r="E344" s="11"/>
      <c r="F344" s="11"/>
      <c r="G344" s="11"/>
      <c r="H344" s="11"/>
      <c r="I344" s="108" t="s">
        <v>171</v>
      </c>
      <c r="J344" s="85"/>
      <c r="K344" s="105">
        <f aca="true" t="shared" si="53" ref="K344:Y344">SUM(K318:K318)</f>
        <v>1</v>
      </c>
      <c r="L344" s="105">
        <f t="shared" si="53"/>
        <v>0</v>
      </c>
      <c r="M344" s="105">
        <f t="shared" si="53"/>
        <v>1</v>
      </c>
      <c r="N344" s="105">
        <f t="shared" si="53"/>
        <v>1</v>
      </c>
      <c r="O344" s="105">
        <f t="shared" si="53"/>
        <v>0</v>
      </c>
      <c r="P344" s="105">
        <f t="shared" si="53"/>
        <v>4</v>
      </c>
      <c r="Q344" s="105">
        <f t="shared" si="53"/>
        <v>4</v>
      </c>
      <c r="R344" s="105">
        <f t="shared" si="53"/>
        <v>0</v>
      </c>
      <c r="S344" s="106">
        <f t="shared" si="53"/>
        <v>71.63</v>
      </c>
      <c r="T344" s="106">
        <f t="shared" si="53"/>
        <v>71.63</v>
      </c>
      <c r="U344" s="106">
        <f t="shared" si="53"/>
        <v>0</v>
      </c>
      <c r="V344" s="106">
        <f t="shared" si="53"/>
        <v>0</v>
      </c>
      <c r="W344" s="106">
        <f t="shared" si="53"/>
        <v>0</v>
      </c>
      <c r="X344" s="106">
        <f t="shared" si="53"/>
        <v>0</v>
      </c>
      <c r="Y344" s="105">
        <f t="shared" si="53"/>
        <v>240</v>
      </c>
      <c r="Z344" s="174"/>
      <c r="AA344" s="174"/>
      <c r="AB344" s="39"/>
      <c r="AC344" s="255"/>
      <c r="AD344" s="255"/>
      <c r="AE344" s="260"/>
      <c r="AF344" s="267"/>
      <c r="AG344" s="267"/>
      <c r="AH344" s="267"/>
      <c r="AI344" s="267"/>
      <c r="AJ344" s="267"/>
      <c r="AK344" s="267"/>
      <c r="AL344" s="267"/>
      <c r="AM344" s="267"/>
      <c r="AN344" s="267"/>
      <c r="AO344" s="269"/>
      <c r="AP344" s="269"/>
      <c r="AQ344" s="269"/>
      <c r="AR344" s="269"/>
      <c r="AS344" s="269"/>
      <c r="AT344" s="269"/>
      <c r="AU344" s="255"/>
      <c r="AV344" s="255"/>
      <c r="AW344" s="258"/>
      <c r="AX344" s="4"/>
    </row>
    <row r="345" spans="2:50" ht="12.75" customHeight="1" thickBot="1">
      <c r="B345" s="11"/>
      <c r="C345" s="11"/>
      <c r="D345" s="11"/>
      <c r="E345" s="11"/>
      <c r="F345" s="11"/>
      <c r="G345" s="11"/>
      <c r="H345" s="11"/>
      <c r="I345" s="108" t="s">
        <v>172</v>
      </c>
      <c r="J345" s="85"/>
      <c r="K345" s="105">
        <f aca="true" t="shared" si="54" ref="K345:W345">SUM(K319:K321)</f>
        <v>2</v>
      </c>
      <c r="L345" s="105">
        <f t="shared" si="54"/>
        <v>1</v>
      </c>
      <c r="M345" s="105">
        <f t="shared" si="54"/>
        <v>8</v>
      </c>
      <c r="N345" s="105">
        <f t="shared" si="54"/>
        <v>7</v>
      </c>
      <c r="O345" s="105">
        <f t="shared" si="54"/>
        <v>1</v>
      </c>
      <c r="P345" s="105">
        <f t="shared" si="54"/>
        <v>27</v>
      </c>
      <c r="Q345" s="105">
        <f t="shared" si="54"/>
        <v>22</v>
      </c>
      <c r="R345" s="105">
        <f t="shared" si="54"/>
        <v>5</v>
      </c>
      <c r="S345" s="106">
        <f t="shared" si="54"/>
        <v>557.84</v>
      </c>
      <c r="T345" s="106">
        <f t="shared" si="54"/>
        <v>433.11</v>
      </c>
      <c r="U345" s="106">
        <f t="shared" si="54"/>
        <v>124.73</v>
      </c>
      <c r="V345" s="106">
        <f t="shared" si="54"/>
        <v>202.39</v>
      </c>
      <c r="W345" s="106">
        <f t="shared" si="54"/>
        <v>202.39</v>
      </c>
      <c r="X345" s="106">
        <f>SUM(X320:X321)</f>
        <v>0</v>
      </c>
      <c r="Y345" s="105">
        <f>SUM(Y319:Y321)</f>
        <v>1869</v>
      </c>
      <c r="Z345" s="174"/>
      <c r="AA345" s="174"/>
      <c r="AB345" s="39"/>
      <c r="AC345" s="255"/>
      <c r="AD345" s="255"/>
      <c r="AE345" s="260"/>
      <c r="AF345" s="267"/>
      <c r="AG345" s="267"/>
      <c r="AH345" s="267"/>
      <c r="AI345" s="267"/>
      <c r="AJ345" s="267"/>
      <c r="AK345" s="267"/>
      <c r="AL345" s="267"/>
      <c r="AM345" s="267"/>
      <c r="AN345" s="267"/>
      <c r="AO345" s="269"/>
      <c r="AP345" s="269"/>
      <c r="AQ345" s="269"/>
      <c r="AR345" s="269"/>
      <c r="AS345" s="269"/>
      <c r="AT345" s="269"/>
      <c r="AU345" s="255"/>
      <c r="AV345" s="255"/>
      <c r="AW345" s="258"/>
      <c r="AX345" s="4"/>
    </row>
    <row r="346" spans="2:50" ht="12.75" customHeight="1" thickBot="1">
      <c r="B346" s="11"/>
      <c r="C346" s="11"/>
      <c r="D346" s="11"/>
      <c r="E346" s="11"/>
      <c r="F346" s="11"/>
      <c r="G346" s="11"/>
      <c r="H346" s="11"/>
      <c r="I346" s="108" t="s">
        <v>184</v>
      </c>
      <c r="J346" s="91"/>
      <c r="K346" s="105">
        <f aca="true" t="shared" si="55" ref="K346:Y347">SUM(K322:K322)</f>
        <v>0</v>
      </c>
      <c r="L346" s="105">
        <f t="shared" si="55"/>
        <v>0</v>
      </c>
      <c r="M346" s="105">
        <f t="shared" si="55"/>
        <v>1</v>
      </c>
      <c r="N346" s="105">
        <f t="shared" si="55"/>
        <v>1</v>
      </c>
      <c r="O346" s="105">
        <f t="shared" si="55"/>
        <v>0</v>
      </c>
      <c r="P346" s="105">
        <f t="shared" si="55"/>
        <v>3</v>
      </c>
      <c r="Q346" s="105">
        <f t="shared" si="55"/>
        <v>3</v>
      </c>
      <c r="R346" s="105">
        <f t="shared" si="55"/>
        <v>0</v>
      </c>
      <c r="S346" s="106">
        <f t="shared" si="55"/>
        <v>40.7</v>
      </c>
      <c r="T346" s="106">
        <f t="shared" si="55"/>
        <v>40.7</v>
      </c>
      <c r="U346" s="106">
        <f t="shared" si="55"/>
        <v>0</v>
      </c>
      <c r="V346" s="106">
        <f t="shared" si="55"/>
        <v>0</v>
      </c>
      <c r="W346" s="106">
        <f t="shared" si="55"/>
        <v>0</v>
      </c>
      <c r="X346" s="106">
        <f t="shared" si="55"/>
        <v>0</v>
      </c>
      <c r="Y346" s="105">
        <f t="shared" si="55"/>
        <v>0</v>
      </c>
      <c r="Z346" s="174"/>
      <c r="AA346" s="174"/>
      <c r="AB346" s="39"/>
      <c r="AC346" s="255"/>
      <c r="AD346" s="255"/>
      <c r="AE346" s="260"/>
      <c r="AF346" s="267"/>
      <c r="AG346" s="267"/>
      <c r="AH346" s="267"/>
      <c r="AI346" s="267"/>
      <c r="AJ346" s="267"/>
      <c r="AK346" s="267"/>
      <c r="AL346" s="267"/>
      <c r="AM346" s="267"/>
      <c r="AN346" s="267"/>
      <c r="AO346" s="269"/>
      <c r="AP346" s="269"/>
      <c r="AQ346" s="269"/>
      <c r="AR346" s="269"/>
      <c r="AS346" s="269"/>
      <c r="AT346" s="269"/>
      <c r="AU346" s="255"/>
      <c r="AV346" s="255"/>
      <c r="AW346" s="258"/>
      <c r="AX346" s="4"/>
    </row>
    <row r="347" spans="2:50" ht="12.75" customHeight="1" thickBot="1">
      <c r="B347" s="11"/>
      <c r="C347" s="11"/>
      <c r="D347" s="11"/>
      <c r="E347" s="11"/>
      <c r="F347" s="11"/>
      <c r="G347" s="11"/>
      <c r="H347" s="11"/>
      <c r="I347" s="108" t="s">
        <v>200</v>
      </c>
      <c r="J347" s="91"/>
      <c r="K347" s="105">
        <f t="shared" si="55"/>
        <v>0</v>
      </c>
      <c r="L347" s="105">
        <f t="shared" si="55"/>
        <v>0</v>
      </c>
      <c r="M347" s="105">
        <f t="shared" si="55"/>
        <v>1</v>
      </c>
      <c r="N347" s="105">
        <f t="shared" si="55"/>
        <v>1</v>
      </c>
      <c r="O347" s="105">
        <f t="shared" si="55"/>
        <v>0</v>
      </c>
      <c r="P347" s="105">
        <f t="shared" si="55"/>
        <v>2</v>
      </c>
      <c r="Q347" s="105">
        <f t="shared" si="55"/>
        <v>2</v>
      </c>
      <c r="R347" s="105">
        <f t="shared" si="55"/>
        <v>0</v>
      </c>
      <c r="S347" s="106">
        <f t="shared" si="55"/>
        <v>31.2</v>
      </c>
      <c r="T347" s="106">
        <f t="shared" si="55"/>
        <v>31.2</v>
      </c>
      <c r="U347" s="106">
        <f t="shared" si="55"/>
        <v>0</v>
      </c>
      <c r="V347" s="106">
        <f t="shared" si="55"/>
        <v>0</v>
      </c>
      <c r="W347" s="106">
        <f t="shared" si="55"/>
        <v>0</v>
      </c>
      <c r="X347" s="106">
        <f t="shared" si="55"/>
        <v>0</v>
      </c>
      <c r="Y347" s="105">
        <f t="shared" si="55"/>
        <v>0</v>
      </c>
      <c r="Z347" s="174"/>
      <c r="AA347" s="174"/>
      <c r="AB347" s="39"/>
      <c r="AC347" s="255"/>
      <c r="AD347" s="255"/>
      <c r="AE347" s="260"/>
      <c r="AF347" s="267"/>
      <c r="AG347" s="267"/>
      <c r="AH347" s="267"/>
      <c r="AI347" s="267"/>
      <c r="AJ347" s="267"/>
      <c r="AK347" s="267"/>
      <c r="AL347" s="267"/>
      <c r="AM347" s="267"/>
      <c r="AN347" s="267"/>
      <c r="AO347" s="269"/>
      <c r="AP347" s="269"/>
      <c r="AQ347" s="269"/>
      <c r="AR347" s="269"/>
      <c r="AS347" s="269"/>
      <c r="AT347" s="269"/>
      <c r="AU347" s="255"/>
      <c r="AV347" s="255"/>
      <c r="AW347" s="258"/>
      <c r="AX347" s="4"/>
    </row>
    <row r="348" spans="2:50" ht="12.75" customHeight="1" thickBot="1">
      <c r="B348" s="11"/>
      <c r="C348" s="11"/>
      <c r="D348" s="11"/>
      <c r="E348" s="11"/>
      <c r="F348" s="11"/>
      <c r="G348" s="11"/>
      <c r="H348" s="11"/>
      <c r="I348" s="109" t="s">
        <v>105</v>
      </c>
      <c r="J348" s="110"/>
      <c r="K348" s="105">
        <f aca="true" t="shared" si="56" ref="K348:Y348">SUM(K324:K324)</f>
        <v>1</v>
      </c>
      <c r="L348" s="105">
        <f t="shared" si="56"/>
        <v>0</v>
      </c>
      <c r="M348" s="105">
        <f t="shared" si="56"/>
        <v>1</v>
      </c>
      <c r="N348" s="105">
        <f t="shared" si="56"/>
        <v>1</v>
      </c>
      <c r="O348" s="105">
        <f t="shared" si="56"/>
        <v>0</v>
      </c>
      <c r="P348" s="105">
        <f t="shared" si="56"/>
        <v>4</v>
      </c>
      <c r="Q348" s="105">
        <f t="shared" si="56"/>
        <v>4</v>
      </c>
      <c r="R348" s="105">
        <f t="shared" si="56"/>
        <v>0</v>
      </c>
      <c r="S348" s="106">
        <f t="shared" si="56"/>
        <v>73.3</v>
      </c>
      <c r="T348" s="106">
        <f t="shared" si="56"/>
        <v>73.3</v>
      </c>
      <c r="U348" s="106">
        <f t="shared" si="56"/>
        <v>0</v>
      </c>
      <c r="V348" s="106">
        <f t="shared" si="56"/>
        <v>0</v>
      </c>
      <c r="W348" s="106">
        <f t="shared" si="56"/>
        <v>0</v>
      </c>
      <c r="X348" s="106">
        <f t="shared" si="56"/>
        <v>0</v>
      </c>
      <c r="Y348" s="105">
        <f t="shared" si="56"/>
        <v>801</v>
      </c>
      <c r="Z348" s="174"/>
      <c r="AA348" s="174"/>
      <c r="AB348" s="39"/>
      <c r="AC348" s="255"/>
      <c r="AD348" s="255"/>
      <c r="AE348" s="260"/>
      <c r="AF348" s="267"/>
      <c r="AG348" s="267"/>
      <c r="AH348" s="267"/>
      <c r="AI348" s="267"/>
      <c r="AJ348" s="267"/>
      <c r="AK348" s="267"/>
      <c r="AL348" s="267"/>
      <c r="AM348" s="267"/>
      <c r="AN348" s="267"/>
      <c r="AO348" s="269"/>
      <c r="AP348" s="269"/>
      <c r="AQ348" s="269"/>
      <c r="AR348" s="269"/>
      <c r="AS348" s="269"/>
      <c r="AT348" s="269"/>
      <c r="AU348" s="255"/>
      <c r="AV348" s="255"/>
      <c r="AW348" s="258"/>
      <c r="AX348" s="4"/>
    </row>
    <row r="349" spans="2:50" ht="12.75" customHeight="1" thickBot="1">
      <c r="B349" s="11"/>
      <c r="C349" s="11"/>
      <c r="D349" s="11"/>
      <c r="E349" s="11"/>
      <c r="F349" s="11"/>
      <c r="G349" s="11"/>
      <c r="H349" s="11"/>
      <c r="I349" s="292" t="s">
        <v>173</v>
      </c>
      <c r="J349" s="293"/>
      <c r="K349" s="185">
        <f aca="true" t="shared" si="57" ref="K349:X349">SUM(K338:K348)</f>
        <v>290</v>
      </c>
      <c r="L349" s="186">
        <f t="shared" si="57"/>
        <v>18</v>
      </c>
      <c r="M349" s="186">
        <f t="shared" si="57"/>
        <v>2905</v>
      </c>
      <c r="N349" s="186">
        <f t="shared" si="57"/>
        <v>2704</v>
      </c>
      <c r="O349" s="186">
        <f t="shared" si="57"/>
        <v>201</v>
      </c>
      <c r="P349" s="186">
        <f t="shared" si="57"/>
        <v>9474</v>
      </c>
      <c r="Q349" s="186">
        <f t="shared" si="57"/>
        <v>8768</v>
      </c>
      <c r="R349" s="186">
        <f t="shared" si="57"/>
        <v>706</v>
      </c>
      <c r="S349" s="187">
        <f t="shared" si="57"/>
        <v>154990.2000000002</v>
      </c>
      <c r="T349" s="187">
        <f t="shared" si="57"/>
        <v>138877.95000000007</v>
      </c>
      <c r="U349" s="187">
        <f t="shared" si="57"/>
        <v>16112.25</v>
      </c>
      <c r="V349" s="187">
        <f t="shared" si="57"/>
        <v>50798.82</v>
      </c>
      <c r="W349" s="187">
        <f t="shared" si="57"/>
        <v>40599.39</v>
      </c>
      <c r="X349" s="187">
        <f t="shared" si="57"/>
        <v>10199.430000000002</v>
      </c>
      <c r="Y349" s="188"/>
      <c r="Z349" s="189"/>
      <c r="AA349" s="111"/>
      <c r="AB349" s="39"/>
      <c r="AC349" s="255"/>
      <c r="AD349" s="255"/>
      <c r="AE349" s="255"/>
      <c r="AF349" s="272"/>
      <c r="AG349" s="272"/>
      <c r="AH349" s="272"/>
      <c r="AI349" s="272"/>
      <c r="AJ349" s="272"/>
      <c r="AK349" s="272"/>
      <c r="AL349" s="272"/>
      <c r="AM349" s="272"/>
      <c r="AN349" s="272"/>
      <c r="AO349" s="273"/>
      <c r="AP349" s="273"/>
      <c r="AQ349" s="273"/>
      <c r="AR349" s="273"/>
      <c r="AS349" s="273"/>
      <c r="AT349" s="273"/>
      <c r="AU349" s="255"/>
      <c r="AV349" s="255"/>
      <c r="AW349" s="258"/>
      <c r="AX349" s="4"/>
    </row>
    <row r="350" spans="2:48" ht="12.75" customHeight="1">
      <c r="B350" s="11"/>
      <c r="C350" s="11"/>
      <c r="D350" s="11"/>
      <c r="E350" s="11"/>
      <c r="F350" s="11"/>
      <c r="G350" s="11"/>
      <c r="H350" s="11"/>
      <c r="I350" s="11"/>
      <c r="J350" s="10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01"/>
      <c r="AG350" s="101"/>
      <c r="AH350" s="10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</row>
    <row r="351" spans="2:48" ht="12.75">
      <c r="B351" s="11"/>
      <c r="C351" s="11"/>
      <c r="D351" s="11"/>
      <c r="E351" s="11"/>
      <c r="F351" s="11"/>
      <c r="G351" s="11"/>
      <c r="H351" s="11"/>
      <c r="I351" s="11"/>
      <c r="J351" s="20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</row>
    <row r="352" spans="2:48" ht="12.75">
      <c r="B352" s="11"/>
      <c r="C352" s="11"/>
      <c r="D352" s="11"/>
      <c r="E352" s="11"/>
      <c r="F352" s="11"/>
      <c r="G352" s="11"/>
      <c r="H352" s="11"/>
      <c r="I352" s="11"/>
      <c r="J352" s="20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</row>
    <row r="353" spans="2:48" ht="12.75">
      <c r="B353" s="11"/>
      <c r="C353" s="11"/>
      <c r="D353" s="11"/>
      <c r="E353" s="11"/>
      <c r="F353" s="11"/>
      <c r="G353" s="11"/>
      <c r="H353" s="11"/>
      <c r="I353" s="11"/>
      <c r="J353" s="20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</row>
    <row r="354" ht="12.75">
      <c r="J354" s="3"/>
    </row>
    <row r="355" ht="12.75">
      <c r="J355" s="3"/>
    </row>
    <row r="356" spans="2:48" ht="13.5">
      <c r="B356" s="6"/>
      <c r="C356" s="6"/>
      <c r="D356" s="6"/>
      <c r="E356" s="6"/>
      <c r="F356" s="6"/>
      <c r="G356" s="6"/>
      <c r="H356" s="6"/>
      <c r="I356" s="6"/>
      <c r="J356" s="7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2:48" ht="13.5">
      <c r="B357" s="6"/>
      <c r="C357" s="6"/>
      <c r="D357" s="6"/>
      <c r="E357" s="6"/>
      <c r="F357" s="6"/>
      <c r="G357" s="6"/>
      <c r="H357" s="6"/>
      <c r="I357" s="6"/>
      <c r="J357" s="7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2:48" ht="13.5">
      <c r="B358" s="6"/>
      <c r="C358" s="6"/>
      <c r="D358" s="6"/>
      <c r="E358" s="6"/>
      <c r="F358" s="6"/>
      <c r="G358" s="6"/>
      <c r="H358" s="6"/>
      <c r="I358" s="6"/>
      <c r="J358" s="7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2:48" ht="13.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2:48" ht="13.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2:48" ht="13.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2:48" ht="13.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2:48" ht="13.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2:48" ht="13.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2:48" ht="13.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2:48" ht="13.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2:48" ht="13.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2:48" ht="13.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</sheetData>
  <autoFilter ref="C8:Y326"/>
  <mergeCells count="5">
    <mergeCell ref="Z179:AA179"/>
    <mergeCell ref="Z90:AA90"/>
    <mergeCell ref="Z91:AA91"/>
    <mergeCell ref="I349:J349"/>
    <mergeCell ref="Z308:AA308"/>
  </mergeCells>
  <printOptions gridLines="1"/>
  <pageMargins left="0.5905511811023623" right="0.07874015748031496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&amp;C&amp;F</oddHeader>
    <oddFooter>&amp;L&amp;D&amp;RStrona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O498"/>
  <sheetViews>
    <sheetView workbookViewId="0" topLeftCell="A1">
      <pane xSplit="2" ySplit="8" topLeftCell="G30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5" sqref="B25"/>
    </sheetView>
  </sheetViews>
  <sheetFormatPr defaultColWidth="9.140625" defaultRowHeight="12.75"/>
  <cols>
    <col min="1" max="1" width="3.00390625" style="1" customWidth="1"/>
    <col min="2" max="2" width="4.140625" style="1" customWidth="1"/>
    <col min="3" max="3" width="6.8515625" style="1" customWidth="1"/>
    <col min="4" max="4" width="4.8515625" style="1" customWidth="1"/>
    <col min="5" max="5" width="5.140625" style="1" customWidth="1"/>
    <col min="6" max="6" width="10.421875" style="1" customWidth="1"/>
    <col min="7" max="7" width="16.57421875" style="1" customWidth="1"/>
    <col min="8" max="8" width="11.7109375" style="1" customWidth="1"/>
    <col min="9" max="9" width="6.7109375" style="1" customWidth="1"/>
    <col min="10" max="10" width="5.421875" style="1" customWidth="1"/>
    <col min="11" max="11" width="6.421875" style="1" customWidth="1"/>
    <col min="12" max="12" width="6.00390625" style="1" customWidth="1"/>
    <col min="13" max="13" width="4.7109375" style="1" customWidth="1"/>
    <col min="14" max="14" width="6.140625" style="1" customWidth="1"/>
    <col min="15" max="15" width="6.421875" style="1" customWidth="1"/>
    <col min="16" max="16" width="4.57421875" style="1" customWidth="1"/>
    <col min="17" max="17" width="11.140625" style="1" customWidth="1"/>
    <col min="18" max="18" width="11.7109375" style="1" customWidth="1"/>
    <col min="19" max="19" width="10.140625" style="1" customWidth="1"/>
    <col min="20" max="20" width="9.8515625" style="1" customWidth="1"/>
    <col min="21" max="21" width="9.7109375" style="1" customWidth="1"/>
    <col min="22" max="22" width="8.8515625" style="1" customWidth="1"/>
    <col min="23" max="23" width="6.8515625" style="1" customWidth="1"/>
    <col min="24" max="24" width="7.00390625" style="1" customWidth="1"/>
    <col min="25" max="25" width="4.00390625" style="1" customWidth="1"/>
    <col min="26" max="26" width="20.00390625" style="1" customWidth="1"/>
    <col min="27" max="27" width="8.28125" style="1" customWidth="1"/>
    <col min="28" max="28" width="6.8515625" style="1" customWidth="1"/>
    <col min="29" max="29" width="22.8515625" style="1" customWidth="1"/>
    <col min="30" max="30" width="13.421875" style="1" customWidth="1"/>
    <col min="31" max="31" width="7.8515625" style="1" customWidth="1"/>
    <col min="32" max="32" width="6.8515625" style="1" customWidth="1"/>
    <col min="33" max="34" width="7.421875" style="1" customWidth="1"/>
    <col min="35" max="35" width="7.140625" style="1" customWidth="1"/>
    <col min="36" max="36" width="7.421875" style="1" customWidth="1"/>
    <col min="37" max="37" width="7.140625" style="1" customWidth="1"/>
    <col min="38" max="38" width="6.8515625" style="1" customWidth="1"/>
    <col min="39" max="39" width="10.421875" style="1" customWidth="1"/>
    <col min="40" max="43" width="9.140625" style="1" customWidth="1"/>
    <col min="44" max="44" width="9.7109375" style="1" customWidth="1"/>
    <col min="45" max="45" width="9.421875" style="1" customWidth="1"/>
    <col min="46" max="16384" width="9.140625" style="1" customWidth="1"/>
  </cols>
  <sheetData>
    <row r="1" spans="1:119" ht="13.5">
      <c r="A1" s="11"/>
      <c r="B1" s="11"/>
      <c r="C1" s="11"/>
      <c r="D1" s="11"/>
      <c r="E1" s="11"/>
      <c r="F1" s="11"/>
      <c r="G1" s="11" t="s">
        <v>0</v>
      </c>
      <c r="H1" s="12"/>
      <c r="I1" s="13">
        <f aca="true" t="shared" si="0" ref="I1:V1">+I325</f>
        <v>16</v>
      </c>
      <c r="J1" s="13">
        <f t="shared" si="0"/>
        <v>3</v>
      </c>
      <c r="K1" s="13">
        <f t="shared" si="0"/>
        <v>34</v>
      </c>
      <c r="L1" s="13">
        <f t="shared" si="0"/>
        <v>31</v>
      </c>
      <c r="M1" s="13">
        <f t="shared" si="0"/>
        <v>3</v>
      </c>
      <c r="N1" s="13">
        <f t="shared" si="0"/>
        <v>110</v>
      </c>
      <c r="O1" s="13">
        <f t="shared" si="0"/>
        <v>100</v>
      </c>
      <c r="P1" s="13">
        <f t="shared" si="0"/>
        <v>10</v>
      </c>
      <c r="Q1" s="14">
        <f t="shared" si="0"/>
        <v>2031.1</v>
      </c>
      <c r="R1" s="14">
        <f t="shared" si="0"/>
        <v>1734.3299999999997</v>
      </c>
      <c r="S1" s="14">
        <f t="shared" si="0"/>
        <v>296.77</v>
      </c>
      <c r="T1" s="14">
        <f t="shared" si="0"/>
        <v>137.03</v>
      </c>
      <c r="U1" s="14">
        <f t="shared" si="0"/>
        <v>137.03</v>
      </c>
      <c r="V1" s="14">
        <f t="shared" si="0"/>
        <v>0</v>
      </c>
      <c r="W1" s="15"/>
      <c r="X1" s="11"/>
      <c r="Y1" s="11"/>
      <c r="Z1" s="33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</row>
    <row r="2" spans="1:119" ht="13.5">
      <c r="A2" s="11"/>
      <c r="B2" s="11"/>
      <c r="C2" s="24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33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</row>
    <row r="3" spans="1:119" s="2" customFormat="1" ht="15.75">
      <c r="A3" s="16"/>
      <c r="B3" s="16"/>
      <c r="C3" s="16"/>
      <c r="D3" s="16"/>
      <c r="E3" s="16"/>
      <c r="F3" s="16"/>
      <c r="G3" s="221" t="s">
        <v>241</v>
      </c>
      <c r="H3" s="222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4"/>
      <c r="U3" s="19"/>
      <c r="V3" s="19"/>
      <c r="W3" s="16"/>
      <c r="X3" s="16"/>
      <c r="Y3" s="16"/>
      <c r="Z3" s="213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</row>
    <row r="4" spans="1:119" ht="14.2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13"/>
      <c r="O4" s="113"/>
      <c r="P4" s="113"/>
      <c r="Q4" s="20"/>
      <c r="R4" s="20"/>
      <c r="S4" s="20"/>
      <c r="T4" s="20"/>
      <c r="U4" s="20"/>
      <c r="V4" s="20"/>
      <c r="W4" s="20"/>
      <c r="X4" s="20"/>
      <c r="Y4" s="20"/>
      <c r="Z4" s="33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</row>
    <row r="5" spans="1:119" ht="18" customHeight="1">
      <c r="A5" s="11"/>
      <c r="B5" s="150" t="s">
        <v>2</v>
      </c>
      <c r="C5" s="148" t="s">
        <v>3</v>
      </c>
      <c r="D5" s="148" t="s">
        <v>187</v>
      </c>
      <c r="E5" s="146" t="s">
        <v>4</v>
      </c>
      <c r="F5" s="146" t="s">
        <v>5</v>
      </c>
      <c r="G5" s="145" t="s">
        <v>6</v>
      </c>
      <c r="H5" s="143" t="s">
        <v>7</v>
      </c>
      <c r="I5" s="21" t="s">
        <v>8</v>
      </c>
      <c r="J5" s="124"/>
      <c r="K5" s="128" t="s">
        <v>201</v>
      </c>
      <c r="L5" s="22"/>
      <c r="M5" s="129"/>
      <c r="N5" s="140" t="s">
        <v>9</v>
      </c>
      <c r="O5" s="135"/>
      <c r="P5" s="135"/>
      <c r="Q5" s="103" t="s">
        <v>10</v>
      </c>
      <c r="R5" s="24"/>
      <c r="S5" s="141"/>
      <c r="T5" s="134" t="s">
        <v>11</v>
      </c>
      <c r="U5" s="24"/>
      <c r="V5" s="24"/>
      <c r="W5" s="136" t="s">
        <v>12</v>
      </c>
      <c r="X5" s="124" t="s">
        <v>13</v>
      </c>
      <c r="Y5" s="120"/>
      <c r="Z5" s="214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</row>
    <row r="6" spans="1:119" ht="18" customHeight="1">
      <c r="A6" s="11"/>
      <c r="B6" s="137"/>
      <c r="C6" s="149" t="s">
        <v>14</v>
      </c>
      <c r="D6" s="149" t="s">
        <v>188</v>
      </c>
      <c r="E6" s="27"/>
      <c r="F6" s="147" t="s">
        <v>15</v>
      </c>
      <c r="G6" s="138"/>
      <c r="H6" s="144" t="s">
        <v>16</v>
      </c>
      <c r="I6" s="126" t="s">
        <v>17</v>
      </c>
      <c r="J6" s="127" t="s">
        <v>18</v>
      </c>
      <c r="K6" s="130" t="s">
        <v>19</v>
      </c>
      <c r="L6" s="29" t="s">
        <v>17</v>
      </c>
      <c r="M6" s="131" t="s">
        <v>18</v>
      </c>
      <c r="N6" s="26" t="s">
        <v>19</v>
      </c>
      <c r="O6" s="28" t="s">
        <v>17</v>
      </c>
      <c r="P6" s="114" t="s">
        <v>18</v>
      </c>
      <c r="Q6" s="133" t="s">
        <v>20</v>
      </c>
      <c r="R6" s="29" t="s">
        <v>21</v>
      </c>
      <c r="S6" s="131" t="s">
        <v>22</v>
      </c>
      <c r="T6" s="126" t="s">
        <v>20</v>
      </c>
      <c r="U6" s="29" t="s">
        <v>21</v>
      </c>
      <c r="V6" s="127" t="s">
        <v>22</v>
      </c>
      <c r="W6" s="121" t="s">
        <v>23</v>
      </c>
      <c r="X6" s="119" t="s">
        <v>24</v>
      </c>
      <c r="Y6" s="121"/>
      <c r="Z6" s="214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</row>
    <row r="7" spans="1:119" ht="14.25" thickBot="1">
      <c r="A7" s="11"/>
      <c r="B7" s="123"/>
      <c r="C7" s="30"/>
      <c r="D7" s="30"/>
      <c r="E7" s="31"/>
      <c r="F7" s="31"/>
      <c r="G7" s="139"/>
      <c r="H7" s="122"/>
      <c r="I7" s="116" t="s">
        <v>25</v>
      </c>
      <c r="J7" s="115" t="s">
        <v>25</v>
      </c>
      <c r="K7" s="132" t="s">
        <v>25</v>
      </c>
      <c r="L7" s="32" t="s">
        <v>25</v>
      </c>
      <c r="M7" s="118" t="s">
        <v>25</v>
      </c>
      <c r="N7" s="116" t="s">
        <v>25</v>
      </c>
      <c r="O7" s="32" t="s">
        <v>25</v>
      </c>
      <c r="P7" s="115" t="s">
        <v>25</v>
      </c>
      <c r="Q7" s="117" t="s">
        <v>26</v>
      </c>
      <c r="R7" s="32" t="s">
        <v>26</v>
      </c>
      <c r="S7" s="118" t="s">
        <v>26</v>
      </c>
      <c r="T7" s="116" t="s">
        <v>26</v>
      </c>
      <c r="U7" s="32" t="s">
        <v>26</v>
      </c>
      <c r="V7" s="115" t="s">
        <v>26</v>
      </c>
      <c r="W7" s="142" t="s">
        <v>27</v>
      </c>
      <c r="X7" s="125"/>
      <c r="Y7" s="122"/>
      <c r="Z7" s="214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4"/>
      <c r="DG7" s="217"/>
      <c r="DH7" s="217"/>
      <c r="DI7" s="217"/>
      <c r="DJ7" s="217"/>
      <c r="DK7" s="217"/>
      <c r="DL7" s="217"/>
      <c r="DM7" s="217"/>
      <c r="DN7" s="217"/>
      <c r="DO7" s="217"/>
    </row>
    <row r="8" spans="1:119" ht="7.5" customHeight="1">
      <c r="A8" s="33"/>
      <c r="B8" s="34"/>
      <c r="C8" s="23"/>
      <c r="D8" s="23"/>
      <c r="E8" s="25"/>
      <c r="F8" s="25"/>
      <c r="G8" s="35"/>
      <c r="H8" s="153"/>
      <c r="I8" s="165"/>
      <c r="J8" s="166"/>
      <c r="K8" s="160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6"/>
      <c r="X8" s="36"/>
      <c r="Y8" s="38"/>
      <c r="Z8" s="3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4"/>
      <c r="DG8" s="217"/>
      <c r="DH8" s="217"/>
      <c r="DI8" s="217"/>
      <c r="DJ8" s="217"/>
      <c r="DK8" s="217"/>
      <c r="DL8" s="217"/>
      <c r="DM8" s="217"/>
      <c r="DN8" s="217"/>
      <c r="DO8" s="217"/>
    </row>
    <row r="9" spans="1:119" ht="12.75" customHeight="1">
      <c r="A9" s="40">
        <v>1</v>
      </c>
      <c r="B9" s="8">
        <v>1</v>
      </c>
      <c r="C9" s="9">
        <v>3001</v>
      </c>
      <c r="D9" s="191" t="s">
        <v>189</v>
      </c>
      <c r="E9" s="10" t="s">
        <v>28</v>
      </c>
      <c r="F9" s="10" t="s">
        <v>29</v>
      </c>
      <c r="G9" s="10" t="s">
        <v>30</v>
      </c>
      <c r="H9" s="154">
        <v>1</v>
      </c>
      <c r="I9" s="79"/>
      <c r="J9" s="170"/>
      <c r="K9" s="164">
        <f aca="true" t="shared" si="1" ref="K9:K73">SUM(L9:M9)</f>
        <v>0</v>
      </c>
      <c r="L9" s="47"/>
      <c r="M9" s="47"/>
      <c r="N9" s="164">
        <f aca="true" t="shared" si="2" ref="N9:N14">SUM(O9:P9)</f>
        <v>0</v>
      </c>
      <c r="O9" s="47"/>
      <c r="P9" s="47"/>
      <c r="Q9" s="69">
        <f aca="true" t="shared" si="3" ref="Q9:Q14">SUM(R9:S9)</f>
        <v>0</v>
      </c>
      <c r="R9" s="70"/>
      <c r="S9" s="70"/>
      <c r="T9" s="69">
        <f>SUM(U9:V9)</f>
        <v>0</v>
      </c>
      <c r="U9" s="70"/>
      <c r="V9" s="70"/>
      <c r="W9" s="47"/>
      <c r="X9" s="47">
        <v>1905</v>
      </c>
      <c r="Y9" s="71"/>
      <c r="Z9" s="46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</row>
    <row r="10" spans="1:119" ht="12.75" customHeight="1">
      <c r="A10" s="40">
        <v>1</v>
      </c>
      <c r="B10" s="8">
        <f>+B9+1</f>
        <v>2</v>
      </c>
      <c r="C10" s="9">
        <v>3009</v>
      </c>
      <c r="D10" s="191" t="s">
        <v>189</v>
      </c>
      <c r="E10" s="10" t="s">
        <v>28</v>
      </c>
      <c r="F10" s="10" t="s">
        <v>29</v>
      </c>
      <c r="G10" s="10" t="s">
        <v>30</v>
      </c>
      <c r="H10" s="154">
        <v>6</v>
      </c>
      <c r="I10" s="79"/>
      <c r="J10" s="170"/>
      <c r="K10" s="164">
        <f t="shared" si="1"/>
        <v>0</v>
      </c>
      <c r="L10" s="47"/>
      <c r="M10" s="47"/>
      <c r="N10" s="164">
        <f t="shared" si="2"/>
        <v>0</v>
      </c>
      <c r="O10" s="47"/>
      <c r="P10" s="47"/>
      <c r="Q10" s="69">
        <f t="shared" si="3"/>
        <v>0</v>
      </c>
      <c r="R10" s="70"/>
      <c r="S10" s="70"/>
      <c r="T10" s="69">
        <f>SUM(U10:V10)</f>
        <v>0</v>
      </c>
      <c r="U10" s="70"/>
      <c r="V10" s="70"/>
      <c r="W10" s="47"/>
      <c r="X10" s="47">
        <v>1910</v>
      </c>
      <c r="Y10" s="71"/>
      <c r="Z10" s="46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</row>
    <row r="11" spans="1:119" ht="12.75" customHeight="1">
      <c r="A11" s="40">
        <v>1</v>
      </c>
      <c r="B11" s="48">
        <f>+B10+1</f>
        <v>3</v>
      </c>
      <c r="C11" s="49">
        <v>3002</v>
      </c>
      <c r="D11" s="192" t="s">
        <v>190</v>
      </c>
      <c r="E11" s="50" t="s">
        <v>28</v>
      </c>
      <c r="F11" s="50" t="s">
        <v>29</v>
      </c>
      <c r="G11" s="50" t="s">
        <v>30</v>
      </c>
      <c r="H11" s="155">
        <v>7</v>
      </c>
      <c r="I11" s="79">
        <v>1</v>
      </c>
      <c r="J11" s="170"/>
      <c r="K11" s="164">
        <f t="shared" si="1"/>
        <v>2</v>
      </c>
      <c r="L11" s="47">
        <v>2</v>
      </c>
      <c r="M11" s="47"/>
      <c r="N11" s="164">
        <f t="shared" si="2"/>
        <v>7</v>
      </c>
      <c r="O11" s="47">
        <v>7</v>
      </c>
      <c r="P11" s="47"/>
      <c r="Q11" s="69">
        <f t="shared" si="3"/>
        <v>131.98</v>
      </c>
      <c r="R11" s="70">
        <f>63.99+67.99</f>
        <v>131.98</v>
      </c>
      <c r="S11" s="70"/>
      <c r="T11" s="69">
        <f aca="true" t="shared" si="4" ref="T11:T75">SUM(U11:V11)</f>
        <v>0</v>
      </c>
      <c r="U11" s="70"/>
      <c r="V11" s="70"/>
      <c r="W11" s="47"/>
      <c r="X11" s="47">
        <v>1910</v>
      </c>
      <c r="Y11" s="71"/>
      <c r="Z11" s="46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</row>
    <row r="12" spans="1:119" ht="12.75" customHeight="1">
      <c r="A12" s="40">
        <v>1</v>
      </c>
      <c r="B12" s="8">
        <f>+B11+1</f>
        <v>4</v>
      </c>
      <c r="C12" s="9">
        <v>3008</v>
      </c>
      <c r="D12" s="191" t="s">
        <v>189</v>
      </c>
      <c r="E12" s="10" t="s">
        <v>28</v>
      </c>
      <c r="F12" s="10" t="s">
        <v>29</v>
      </c>
      <c r="G12" s="10" t="s">
        <v>30</v>
      </c>
      <c r="H12" s="154">
        <v>8</v>
      </c>
      <c r="I12" s="79"/>
      <c r="J12" s="170"/>
      <c r="K12" s="164">
        <f t="shared" si="1"/>
        <v>0</v>
      </c>
      <c r="L12" s="47"/>
      <c r="M12" s="47"/>
      <c r="N12" s="164">
        <f t="shared" si="2"/>
        <v>0</v>
      </c>
      <c r="O12" s="47"/>
      <c r="P12" s="47"/>
      <c r="Q12" s="69">
        <f t="shared" si="3"/>
        <v>0</v>
      </c>
      <c r="R12" s="70"/>
      <c r="S12" s="70"/>
      <c r="T12" s="69">
        <f t="shared" si="4"/>
        <v>0</v>
      </c>
      <c r="U12" s="70"/>
      <c r="V12" s="70"/>
      <c r="W12" s="47"/>
      <c r="X12" s="47">
        <v>1910</v>
      </c>
      <c r="Y12" s="71"/>
      <c r="Z12" s="46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</row>
    <row r="13" spans="1:119" ht="12.75" customHeight="1">
      <c r="A13" s="40">
        <v>1</v>
      </c>
      <c r="B13" s="8">
        <f>+B12+1</f>
        <v>5</v>
      </c>
      <c r="C13" s="9">
        <v>3003</v>
      </c>
      <c r="D13" s="191" t="s">
        <v>189</v>
      </c>
      <c r="E13" s="10" t="s">
        <v>28</v>
      </c>
      <c r="F13" s="10" t="s">
        <v>29</v>
      </c>
      <c r="G13" s="10" t="s">
        <v>30</v>
      </c>
      <c r="H13" s="154">
        <v>11</v>
      </c>
      <c r="I13" s="79"/>
      <c r="J13" s="170"/>
      <c r="K13" s="164">
        <f t="shared" si="1"/>
        <v>0</v>
      </c>
      <c r="L13" s="47"/>
      <c r="M13" s="47"/>
      <c r="N13" s="164">
        <f t="shared" si="2"/>
        <v>0</v>
      </c>
      <c r="O13" s="47"/>
      <c r="P13" s="47"/>
      <c r="Q13" s="69">
        <f t="shared" si="3"/>
        <v>0</v>
      </c>
      <c r="R13" s="70"/>
      <c r="S13" s="70"/>
      <c r="T13" s="69">
        <f t="shared" si="4"/>
        <v>0</v>
      </c>
      <c r="U13" s="70"/>
      <c r="V13" s="70"/>
      <c r="W13" s="47"/>
      <c r="X13" s="47">
        <v>1910</v>
      </c>
      <c r="Y13" s="71"/>
      <c r="Z13" s="46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</row>
    <row r="14" spans="1:119" ht="12.75" customHeight="1">
      <c r="A14" s="40">
        <v>1</v>
      </c>
      <c r="B14" s="48">
        <f>+B13+1</f>
        <v>6</v>
      </c>
      <c r="C14" s="49">
        <v>3011</v>
      </c>
      <c r="D14" s="192" t="s">
        <v>190</v>
      </c>
      <c r="E14" s="50" t="s">
        <v>28</v>
      </c>
      <c r="F14" s="50" t="s">
        <v>29</v>
      </c>
      <c r="G14" s="50" t="s">
        <v>30</v>
      </c>
      <c r="H14" s="155">
        <v>14</v>
      </c>
      <c r="I14" s="79">
        <v>1</v>
      </c>
      <c r="J14" s="170"/>
      <c r="K14" s="164">
        <f t="shared" si="1"/>
        <v>1</v>
      </c>
      <c r="L14" s="47">
        <v>1</v>
      </c>
      <c r="M14" s="47"/>
      <c r="N14" s="164">
        <f t="shared" si="2"/>
        <v>4</v>
      </c>
      <c r="O14" s="47">
        <v>4</v>
      </c>
      <c r="P14" s="47"/>
      <c r="Q14" s="69">
        <f t="shared" si="3"/>
        <v>70.7</v>
      </c>
      <c r="R14" s="70">
        <v>70.7</v>
      </c>
      <c r="S14" s="70"/>
      <c r="T14" s="69">
        <f t="shared" si="4"/>
        <v>0</v>
      </c>
      <c r="U14" s="70"/>
      <c r="V14" s="70"/>
      <c r="W14" s="47"/>
      <c r="X14" s="47">
        <v>1912</v>
      </c>
      <c r="Y14" s="71"/>
      <c r="Z14" s="46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</row>
    <row r="15" spans="1:119" ht="12.75" customHeight="1">
      <c r="A15" s="40">
        <v>1</v>
      </c>
      <c r="B15" s="48">
        <f>B14+1</f>
        <v>7</v>
      </c>
      <c r="C15" s="49">
        <v>3004</v>
      </c>
      <c r="D15" s="192" t="s">
        <v>190</v>
      </c>
      <c r="E15" s="50" t="s">
        <v>28</v>
      </c>
      <c r="F15" s="50" t="s">
        <v>29</v>
      </c>
      <c r="G15" s="50" t="s">
        <v>30</v>
      </c>
      <c r="H15" s="155">
        <v>15</v>
      </c>
      <c r="I15" s="79">
        <v>1</v>
      </c>
      <c r="J15" s="170"/>
      <c r="K15" s="164">
        <f t="shared" si="1"/>
        <v>1</v>
      </c>
      <c r="L15" s="47">
        <v>1</v>
      </c>
      <c r="M15" s="47"/>
      <c r="N15" s="68">
        <f aca="true" t="shared" si="5" ref="N15:N34">SUM(O15:P15)</f>
        <v>4</v>
      </c>
      <c r="O15" s="47">
        <v>4</v>
      </c>
      <c r="P15" s="47"/>
      <c r="Q15" s="69">
        <f aca="true" t="shared" si="6" ref="Q15:Q34">SUM(R15:S15)</f>
        <v>90.26</v>
      </c>
      <c r="R15" s="70">
        <v>90.26</v>
      </c>
      <c r="S15" s="70"/>
      <c r="T15" s="69">
        <f t="shared" si="4"/>
        <v>0</v>
      </c>
      <c r="U15" s="70"/>
      <c r="V15" s="70"/>
      <c r="W15" s="47"/>
      <c r="X15" s="47">
        <v>1912</v>
      </c>
      <c r="Y15" s="71"/>
      <c r="Z15" s="46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</row>
    <row r="16" spans="1:119" ht="12.75" customHeight="1">
      <c r="A16" s="40">
        <v>1</v>
      </c>
      <c r="B16" s="48">
        <f aca="true" t="shared" si="7" ref="B16:B48">+B15+1</f>
        <v>8</v>
      </c>
      <c r="C16" s="49">
        <v>3005</v>
      </c>
      <c r="D16" s="192" t="s">
        <v>190</v>
      </c>
      <c r="E16" s="50" t="s">
        <v>28</v>
      </c>
      <c r="F16" s="50" t="s">
        <v>29</v>
      </c>
      <c r="G16" s="50" t="s">
        <v>30</v>
      </c>
      <c r="H16" s="155">
        <v>21</v>
      </c>
      <c r="I16" s="79">
        <v>1</v>
      </c>
      <c r="J16" s="170"/>
      <c r="K16" s="164">
        <f t="shared" si="1"/>
        <v>2</v>
      </c>
      <c r="L16" s="47">
        <f>1+1</f>
        <v>2</v>
      </c>
      <c r="M16" s="47"/>
      <c r="N16" s="164">
        <f t="shared" si="5"/>
        <v>6</v>
      </c>
      <c r="O16" s="47">
        <f>3+3</f>
        <v>6</v>
      </c>
      <c r="P16" s="47"/>
      <c r="Q16" s="69">
        <f t="shared" si="6"/>
        <v>99.86</v>
      </c>
      <c r="R16" s="70">
        <f>43.76+56.1</f>
        <v>99.86</v>
      </c>
      <c r="S16" s="70"/>
      <c r="T16" s="69">
        <f t="shared" si="4"/>
        <v>0</v>
      </c>
      <c r="U16" s="70"/>
      <c r="V16" s="70"/>
      <c r="W16" s="47"/>
      <c r="X16" s="47">
        <v>1910</v>
      </c>
      <c r="Y16" s="71"/>
      <c r="Z16" s="46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</row>
    <row r="17" spans="1:119" ht="12.75" customHeight="1">
      <c r="A17" s="40">
        <v>1</v>
      </c>
      <c r="B17" s="8">
        <f t="shared" si="7"/>
        <v>9</v>
      </c>
      <c r="C17" s="9">
        <v>3010</v>
      </c>
      <c r="D17" s="191" t="s">
        <v>189</v>
      </c>
      <c r="E17" s="10" t="s">
        <v>28</v>
      </c>
      <c r="F17" s="10" t="s">
        <v>29</v>
      </c>
      <c r="G17" s="10" t="s">
        <v>30</v>
      </c>
      <c r="H17" s="154">
        <v>25</v>
      </c>
      <c r="I17" s="79"/>
      <c r="J17" s="170"/>
      <c r="K17" s="164">
        <f t="shared" si="1"/>
        <v>0</v>
      </c>
      <c r="L17" s="47"/>
      <c r="M17" s="47"/>
      <c r="N17" s="164">
        <f t="shared" si="5"/>
        <v>0</v>
      </c>
      <c r="O17" s="47"/>
      <c r="P17" s="47"/>
      <c r="Q17" s="69">
        <f t="shared" si="6"/>
        <v>0</v>
      </c>
      <c r="R17" s="70"/>
      <c r="S17" s="70"/>
      <c r="T17" s="69">
        <f t="shared" si="4"/>
        <v>0</v>
      </c>
      <c r="U17" s="70"/>
      <c r="V17" s="70"/>
      <c r="W17" s="47"/>
      <c r="X17" s="47">
        <v>1928</v>
      </c>
      <c r="Y17" s="71"/>
      <c r="Z17" s="46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</row>
    <row r="18" spans="1:119" ht="12.75" customHeight="1">
      <c r="A18" s="40">
        <v>1</v>
      </c>
      <c r="B18" s="48">
        <f t="shared" si="7"/>
        <v>10</v>
      </c>
      <c r="C18" s="49">
        <v>3012</v>
      </c>
      <c r="D18" s="192" t="s">
        <v>190</v>
      </c>
      <c r="E18" s="50" t="s">
        <v>28</v>
      </c>
      <c r="F18" s="50" t="s">
        <v>29</v>
      </c>
      <c r="G18" s="50" t="s">
        <v>30</v>
      </c>
      <c r="H18" s="155">
        <v>31</v>
      </c>
      <c r="I18" s="79">
        <v>1</v>
      </c>
      <c r="J18" s="170"/>
      <c r="K18" s="164">
        <f t="shared" si="1"/>
        <v>2</v>
      </c>
      <c r="L18" s="47">
        <v>2</v>
      </c>
      <c r="M18" s="47"/>
      <c r="N18" s="68">
        <f t="shared" si="5"/>
        <v>7</v>
      </c>
      <c r="O18" s="47">
        <v>7</v>
      </c>
      <c r="P18" s="47"/>
      <c r="Q18" s="69">
        <f t="shared" si="6"/>
        <v>112.28</v>
      </c>
      <c r="R18" s="70">
        <v>112.28</v>
      </c>
      <c r="S18" s="70"/>
      <c r="T18" s="69">
        <f t="shared" si="4"/>
        <v>0</v>
      </c>
      <c r="U18" s="70"/>
      <c r="V18" s="70"/>
      <c r="W18" s="47"/>
      <c r="X18" s="47">
        <v>1910</v>
      </c>
      <c r="Y18" s="71"/>
      <c r="Z18" s="46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</row>
    <row r="19" spans="1:119" ht="12.75" customHeight="1">
      <c r="A19" s="40">
        <v>1</v>
      </c>
      <c r="B19" s="48">
        <f t="shared" si="7"/>
        <v>11</v>
      </c>
      <c r="C19" s="49">
        <v>3006</v>
      </c>
      <c r="D19" s="192" t="s">
        <v>190</v>
      </c>
      <c r="E19" s="50" t="s">
        <v>28</v>
      </c>
      <c r="F19" s="50" t="s">
        <v>29</v>
      </c>
      <c r="G19" s="50" t="s">
        <v>30</v>
      </c>
      <c r="H19" s="155" t="s">
        <v>31</v>
      </c>
      <c r="I19" s="79">
        <v>1</v>
      </c>
      <c r="J19" s="170"/>
      <c r="K19" s="164">
        <f t="shared" si="1"/>
        <v>0</v>
      </c>
      <c r="L19" s="47"/>
      <c r="M19" s="47"/>
      <c r="N19" s="164">
        <f t="shared" si="5"/>
        <v>0</v>
      </c>
      <c r="O19" s="47"/>
      <c r="P19" s="47"/>
      <c r="Q19" s="69">
        <f t="shared" si="6"/>
        <v>0</v>
      </c>
      <c r="R19" s="70"/>
      <c r="S19" s="70"/>
      <c r="T19" s="69">
        <f t="shared" si="4"/>
        <v>0</v>
      </c>
      <c r="U19" s="70"/>
      <c r="V19" s="70"/>
      <c r="W19" s="47"/>
      <c r="X19" s="47">
        <v>1910</v>
      </c>
      <c r="Y19" s="71"/>
      <c r="Z19" s="46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</row>
    <row r="20" spans="1:119" ht="12.75" customHeight="1">
      <c r="A20" s="40">
        <v>1</v>
      </c>
      <c r="B20" s="48">
        <f t="shared" si="7"/>
        <v>12</v>
      </c>
      <c r="C20" s="49">
        <v>3007</v>
      </c>
      <c r="D20" s="192" t="s">
        <v>190</v>
      </c>
      <c r="E20" s="50" t="s">
        <v>28</v>
      </c>
      <c r="F20" s="50" t="s">
        <v>29</v>
      </c>
      <c r="G20" s="50" t="s">
        <v>30</v>
      </c>
      <c r="H20" s="155">
        <v>33</v>
      </c>
      <c r="I20" s="79">
        <v>1</v>
      </c>
      <c r="J20" s="170"/>
      <c r="K20" s="164">
        <f t="shared" si="1"/>
        <v>2</v>
      </c>
      <c r="L20" s="47">
        <v>2</v>
      </c>
      <c r="M20" s="47"/>
      <c r="N20" s="68">
        <f t="shared" si="5"/>
        <v>9</v>
      </c>
      <c r="O20" s="47">
        <v>9</v>
      </c>
      <c r="P20" s="47"/>
      <c r="Q20" s="69">
        <f t="shared" si="6"/>
        <v>152.06</v>
      </c>
      <c r="R20" s="70">
        <v>152.06</v>
      </c>
      <c r="S20" s="70"/>
      <c r="T20" s="69">
        <f t="shared" si="4"/>
        <v>0</v>
      </c>
      <c r="U20" s="70"/>
      <c r="V20" s="70"/>
      <c r="W20" s="47"/>
      <c r="X20" s="47">
        <v>1912</v>
      </c>
      <c r="Y20" s="71"/>
      <c r="Z20" s="46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</row>
    <row r="21" spans="1:119" ht="12.75" customHeight="1">
      <c r="A21" s="40">
        <v>4</v>
      </c>
      <c r="B21" s="48">
        <f t="shared" si="7"/>
        <v>13</v>
      </c>
      <c r="C21" s="49">
        <v>1001</v>
      </c>
      <c r="D21" s="192" t="s">
        <v>190</v>
      </c>
      <c r="E21" s="50" t="s">
        <v>32</v>
      </c>
      <c r="F21" s="50" t="s">
        <v>29</v>
      </c>
      <c r="G21" s="50" t="s">
        <v>33</v>
      </c>
      <c r="H21" s="155">
        <v>6</v>
      </c>
      <c r="I21" s="79">
        <v>1</v>
      </c>
      <c r="J21" s="170"/>
      <c r="K21" s="164">
        <f t="shared" si="1"/>
        <v>2</v>
      </c>
      <c r="L21" s="47">
        <v>2</v>
      </c>
      <c r="M21" s="47"/>
      <c r="N21" s="68">
        <f t="shared" si="5"/>
        <v>10</v>
      </c>
      <c r="O21" s="47">
        <v>10</v>
      </c>
      <c r="P21" s="47"/>
      <c r="Q21" s="69">
        <f t="shared" si="6"/>
        <v>149.69</v>
      </c>
      <c r="R21" s="70">
        <v>149.69</v>
      </c>
      <c r="S21" s="70"/>
      <c r="T21" s="69">
        <f t="shared" si="4"/>
        <v>0</v>
      </c>
      <c r="U21" s="70"/>
      <c r="V21" s="70"/>
      <c r="W21" s="47"/>
      <c r="X21" s="47">
        <v>1935</v>
      </c>
      <c r="Y21" s="71"/>
      <c r="Z21" s="46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</row>
    <row r="22" spans="1:119" ht="12.75" customHeight="1">
      <c r="A22" s="40">
        <v>4</v>
      </c>
      <c r="B22" s="48">
        <f t="shared" si="7"/>
        <v>14</v>
      </c>
      <c r="C22" s="49">
        <v>1014</v>
      </c>
      <c r="D22" s="192" t="s">
        <v>190</v>
      </c>
      <c r="E22" s="50" t="s">
        <v>32</v>
      </c>
      <c r="F22" s="49" t="s">
        <v>29</v>
      </c>
      <c r="G22" s="50" t="s">
        <v>33</v>
      </c>
      <c r="H22" s="155">
        <v>8</v>
      </c>
      <c r="I22" s="79">
        <v>1</v>
      </c>
      <c r="J22" s="170"/>
      <c r="K22" s="164">
        <f t="shared" si="1"/>
        <v>3</v>
      </c>
      <c r="L22" s="47">
        <v>3</v>
      </c>
      <c r="M22" s="47"/>
      <c r="N22" s="68">
        <f t="shared" si="5"/>
        <v>9</v>
      </c>
      <c r="O22" s="47">
        <v>9</v>
      </c>
      <c r="P22" s="47"/>
      <c r="Q22" s="69">
        <f t="shared" si="6"/>
        <v>153.89</v>
      </c>
      <c r="R22" s="70">
        <v>153.89</v>
      </c>
      <c r="S22" s="70"/>
      <c r="T22" s="69">
        <f t="shared" si="4"/>
        <v>0</v>
      </c>
      <c r="U22" s="70"/>
      <c r="V22" s="70"/>
      <c r="W22" s="47"/>
      <c r="X22" s="47">
        <v>1935</v>
      </c>
      <c r="Y22" s="71"/>
      <c r="Z22" s="46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</row>
    <row r="23" spans="1:119" ht="12.75" customHeight="1">
      <c r="A23" s="40">
        <v>4</v>
      </c>
      <c r="B23" s="8">
        <f t="shared" si="7"/>
        <v>15</v>
      </c>
      <c r="C23" s="9">
        <v>1115</v>
      </c>
      <c r="D23" s="191" t="s">
        <v>189</v>
      </c>
      <c r="E23" s="10" t="s">
        <v>28</v>
      </c>
      <c r="F23" s="10" t="s">
        <v>29</v>
      </c>
      <c r="G23" s="10" t="s">
        <v>33</v>
      </c>
      <c r="H23" s="154">
        <v>9</v>
      </c>
      <c r="I23" s="79"/>
      <c r="J23" s="170"/>
      <c r="K23" s="164">
        <f t="shared" si="1"/>
        <v>0</v>
      </c>
      <c r="L23" s="47"/>
      <c r="M23" s="47"/>
      <c r="N23" s="68">
        <f t="shared" si="5"/>
        <v>0</v>
      </c>
      <c r="O23" s="47"/>
      <c r="P23" s="47"/>
      <c r="Q23" s="69">
        <f t="shared" si="6"/>
        <v>0</v>
      </c>
      <c r="R23" s="70"/>
      <c r="S23" s="70"/>
      <c r="T23" s="69">
        <f t="shared" si="4"/>
        <v>0</v>
      </c>
      <c r="U23" s="70"/>
      <c r="V23" s="70"/>
      <c r="W23" s="47"/>
      <c r="X23" s="47">
        <v>1979</v>
      </c>
      <c r="Y23" s="71"/>
      <c r="Z23" s="46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</row>
    <row r="24" spans="1:119" ht="12.75" customHeight="1">
      <c r="A24" s="40">
        <v>4</v>
      </c>
      <c r="B24" s="48">
        <f t="shared" si="7"/>
        <v>16</v>
      </c>
      <c r="C24" s="49">
        <v>1013</v>
      </c>
      <c r="D24" s="192" t="s">
        <v>190</v>
      </c>
      <c r="E24" s="50" t="s">
        <v>32</v>
      </c>
      <c r="F24" s="50" t="s">
        <v>29</v>
      </c>
      <c r="G24" s="50" t="s">
        <v>33</v>
      </c>
      <c r="H24" s="155">
        <v>10</v>
      </c>
      <c r="I24" s="79">
        <v>1</v>
      </c>
      <c r="J24" s="170"/>
      <c r="K24" s="164">
        <f t="shared" si="1"/>
        <v>3</v>
      </c>
      <c r="L24" s="47">
        <v>3</v>
      </c>
      <c r="M24" s="47"/>
      <c r="N24" s="68">
        <f t="shared" si="5"/>
        <v>9</v>
      </c>
      <c r="O24" s="47">
        <v>9</v>
      </c>
      <c r="P24" s="47"/>
      <c r="Q24" s="69">
        <f t="shared" si="6"/>
        <v>156.87</v>
      </c>
      <c r="R24" s="70">
        <f>103.84+53.03</f>
        <v>156.87</v>
      </c>
      <c r="S24" s="70"/>
      <c r="T24" s="69">
        <f t="shared" si="4"/>
        <v>0</v>
      </c>
      <c r="U24" s="70"/>
      <c r="V24" s="70"/>
      <c r="W24" s="47"/>
      <c r="X24" s="47">
        <v>1935</v>
      </c>
      <c r="Y24" s="71"/>
      <c r="Z24" s="46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</row>
    <row r="25" spans="1:119" ht="12.75" customHeight="1">
      <c r="A25" s="40">
        <v>4</v>
      </c>
      <c r="B25" s="65">
        <f t="shared" si="7"/>
        <v>17</v>
      </c>
      <c r="C25" s="9">
        <v>1123</v>
      </c>
      <c r="D25" s="191" t="s">
        <v>189</v>
      </c>
      <c r="E25" s="10" t="s">
        <v>34</v>
      </c>
      <c r="F25" s="10" t="s">
        <v>29</v>
      </c>
      <c r="G25" s="10" t="s">
        <v>33</v>
      </c>
      <c r="H25" s="154" t="s">
        <v>240</v>
      </c>
      <c r="I25" s="79"/>
      <c r="J25" s="170"/>
      <c r="K25" s="164">
        <f t="shared" si="1"/>
        <v>0</v>
      </c>
      <c r="L25" s="47"/>
      <c r="M25" s="47"/>
      <c r="N25" s="68">
        <f t="shared" si="5"/>
        <v>0</v>
      </c>
      <c r="O25" s="47"/>
      <c r="P25" s="47"/>
      <c r="Q25" s="69">
        <f t="shared" si="6"/>
        <v>0</v>
      </c>
      <c r="R25" s="70"/>
      <c r="S25" s="70"/>
      <c r="T25" s="69">
        <f t="shared" si="4"/>
        <v>0</v>
      </c>
      <c r="U25" s="70"/>
      <c r="V25" s="70"/>
      <c r="W25" s="47"/>
      <c r="X25" s="47">
        <v>2011</v>
      </c>
      <c r="Y25" s="71"/>
      <c r="Z25" s="46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</row>
    <row r="26" spans="1:119" ht="12.75" customHeight="1">
      <c r="A26" s="40">
        <v>4</v>
      </c>
      <c r="B26" s="8">
        <f t="shared" si="7"/>
        <v>18</v>
      </c>
      <c r="C26" s="9">
        <v>1120</v>
      </c>
      <c r="D26" s="191" t="s">
        <v>189</v>
      </c>
      <c r="E26" s="10" t="s">
        <v>34</v>
      </c>
      <c r="F26" s="10" t="s">
        <v>29</v>
      </c>
      <c r="G26" s="10" t="s">
        <v>33</v>
      </c>
      <c r="H26" s="154" t="s">
        <v>218</v>
      </c>
      <c r="I26" s="79"/>
      <c r="J26" s="170"/>
      <c r="K26" s="164">
        <f t="shared" si="1"/>
        <v>0</v>
      </c>
      <c r="L26" s="47"/>
      <c r="M26" s="47"/>
      <c r="N26" s="68">
        <f t="shared" si="5"/>
        <v>0</v>
      </c>
      <c r="O26" s="47"/>
      <c r="P26" s="47"/>
      <c r="Q26" s="69">
        <f t="shared" si="6"/>
        <v>0</v>
      </c>
      <c r="R26" s="70"/>
      <c r="S26" s="70"/>
      <c r="T26" s="69">
        <f t="shared" si="4"/>
        <v>0</v>
      </c>
      <c r="U26" s="70"/>
      <c r="V26" s="70"/>
      <c r="W26" s="47"/>
      <c r="X26" s="47">
        <v>2009</v>
      </c>
      <c r="Y26" s="71"/>
      <c r="Z26" s="46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</row>
    <row r="27" spans="1:119" ht="12.75" customHeight="1">
      <c r="A27" s="40">
        <v>4</v>
      </c>
      <c r="B27" s="8">
        <f t="shared" si="7"/>
        <v>19</v>
      </c>
      <c r="C27" s="9">
        <v>1122</v>
      </c>
      <c r="D27" s="191" t="s">
        <v>189</v>
      </c>
      <c r="E27" s="10" t="s">
        <v>34</v>
      </c>
      <c r="F27" s="10" t="s">
        <v>29</v>
      </c>
      <c r="G27" s="10" t="s">
        <v>33</v>
      </c>
      <c r="H27" s="154" t="s">
        <v>239</v>
      </c>
      <c r="I27" s="79"/>
      <c r="J27" s="170"/>
      <c r="K27" s="164">
        <f t="shared" si="1"/>
        <v>0</v>
      </c>
      <c r="L27" s="47"/>
      <c r="M27" s="47"/>
      <c r="N27" s="68">
        <f t="shared" si="5"/>
        <v>0</v>
      </c>
      <c r="O27" s="47"/>
      <c r="P27" s="47"/>
      <c r="Q27" s="69">
        <f t="shared" si="6"/>
        <v>0</v>
      </c>
      <c r="R27" s="70"/>
      <c r="S27" s="70"/>
      <c r="T27" s="69">
        <f t="shared" si="4"/>
        <v>0</v>
      </c>
      <c r="U27" s="70"/>
      <c r="V27" s="70"/>
      <c r="W27" s="47"/>
      <c r="X27" s="47">
        <v>2011</v>
      </c>
      <c r="Y27" s="71"/>
      <c r="Z27" s="46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</row>
    <row r="28" spans="1:119" ht="12.75" customHeight="1">
      <c r="A28" s="40">
        <v>4</v>
      </c>
      <c r="B28" s="48">
        <f t="shared" si="7"/>
        <v>20</v>
      </c>
      <c r="C28" s="49">
        <v>1012</v>
      </c>
      <c r="D28" s="192" t="s">
        <v>190</v>
      </c>
      <c r="E28" s="50" t="s">
        <v>32</v>
      </c>
      <c r="F28" s="50" t="s">
        <v>29</v>
      </c>
      <c r="G28" s="50" t="s">
        <v>33</v>
      </c>
      <c r="H28" s="155">
        <v>12</v>
      </c>
      <c r="I28" s="79">
        <v>1</v>
      </c>
      <c r="J28" s="170"/>
      <c r="K28" s="164">
        <f t="shared" si="1"/>
        <v>3</v>
      </c>
      <c r="L28" s="47">
        <v>3</v>
      </c>
      <c r="M28" s="47"/>
      <c r="N28" s="68">
        <f t="shared" si="5"/>
        <v>15</v>
      </c>
      <c r="O28" s="47">
        <v>15</v>
      </c>
      <c r="P28" s="47"/>
      <c r="Q28" s="69">
        <f t="shared" si="6"/>
        <v>224.88</v>
      </c>
      <c r="R28" s="70">
        <v>224.88</v>
      </c>
      <c r="S28" s="70"/>
      <c r="T28" s="69">
        <f t="shared" si="4"/>
        <v>0</v>
      </c>
      <c r="U28" s="70"/>
      <c r="V28" s="70"/>
      <c r="W28" s="47"/>
      <c r="X28" s="47">
        <v>1935</v>
      </c>
      <c r="Y28" s="71"/>
      <c r="Z28" s="46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</row>
    <row r="29" spans="1:119" ht="12.75" customHeight="1">
      <c r="A29" s="40">
        <v>4</v>
      </c>
      <c r="B29" s="48">
        <f t="shared" si="7"/>
        <v>21</v>
      </c>
      <c r="C29" s="49">
        <v>1003</v>
      </c>
      <c r="D29" s="192" t="s">
        <v>190</v>
      </c>
      <c r="E29" s="50" t="s">
        <v>32</v>
      </c>
      <c r="F29" s="50" t="s">
        <v>29</v>
      </c>
      <c r="G29" s="50" t="s">
        <v>33</v>
      </c>
      <c r="H29" s="155" t="s">
        <v>107</v>
      </c>
      <c r="I29" s="79">
        <v>1</v>
      </c>
      <c r="J29" s="170"/>
      <c r="K29" s="164">
        <f t="shared" si="1"/>
        <v>8</v>
      </c>
      <c r="L29" s="47">
        <v>8</v>
      </c>
      <c r="M29" s="47"/>
      <c r="N29" s="68">
        <f t="shared" si="5"/>
        <v>26</v>
      </c>
      <c r="O29" s="47">
        <v>26</v>
      </c>
      <c r="P29" s="47"/>
      <c r="Q29" s="69">
        <f t="shared" si="6"/>
        <v>403.81</v>
      </c>
      <c r="R29" s="70">
        <f>349.32+54.49</f>
        <v>403.81</v>
      </c>
      <c r="S29" s="70"/>
      <c r="T29" s="69">
        <f t="shared" si="4"/>
        <v>0</v>
      </c>
      <c r="U29" s="70"/>
      <c r="V29" s="70"/>
      <c r="W29" s="47"/>
      <c r="X29" s="47">
        <v>1935</v>
      </c>
      <c r="Y29" s="71"/>
      <c r="Z29" s="46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</row>
    <row r="30" spans="1:119" ht="12.75" customHeight="1">
      <c r="A30" s="40">
        <v>4</v>
      </c>
      <c r="B30" s="48">
        <f t="shared" si="7"/>
        <v>22</v>
      </c>
      <c r="C30" s="49">
        <v>6014</v>
      </c>
      <c r="D30" s="192" t="s">
        <v>190</v>
      </c>
      <c r="E30" s="50" t="s">
        <v>34</v>
      </c>
      <c r="F30" s="50" t="s">
        <v>29</v>
      </c>
      <c r="G30" s="50" t="s">
        <v>33</v>
      </c>
      <c r="H30" s="155">
        <v>18</v>
      </c>
      <c r="I30" s="79"/>
      <c r="J30" s="170">
        <v>1</v>
      </c>
      <c r="K30" s="164">
        <f t="shared" si="1"/>
        <v>1</v>
      </c>
      <c r="L30" s="47">
        <v>0</v>
      </c>
      <c r="M30" s="47">
        <v>1</v>
      </c>
      <c r="N30" s="68">
        <f t="shared" si="5"/>
        <v>35</v>
      </c>
      <c r="O30" s="47">
        <v>0</v>
      </c>
      <c r="P30" s="47">
        <v>35</v>
      </c>
      <c r="Q30" s="69">
        <f t="shared" si="6"/>
        <v>816.78</v>
      </c>
      <c r="R30" s="70">
        <v>0</v>
      </c>
      <c r="S30" s="70">
        <v>816.78</v>
      </c>
      <c r="T30" s="69">
        <f t="shared" si="4"/>
        <v>0</v>
      </c>
      <c r="U30" s="70">
        <v>0</v>
      </c>
      <c r="V30" s="70">
        <v>0</v>
      </c>
      <c r="W30" s="47"/>
      <c r="X30" s="47">
        <v>1968</v>
      </c>
      <c r="Y30" s="71"/>
      <c r="Z30" s="46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</row>
    <row r="31" spans="1:119" ht="12.75" customHeight="1">
      <c r="A31" s="40">
        <v>4</v>
      </c>
      <c r="B31" s="48">
        <f t="shared" si="7"/>
        <v>23</v>
      </c>
      <c r="C31" s="49">
        <v>1015</v>
      </c>
      <c r="D31" s="192" t="s">
        <v>190</v>
      </c>
      <c r="E31" s="50" t="s">
        <v>32</v>
      </c>
      <c r="F31" s="50" t="s">
        <v>29</v>
      </c>
      <c r="G31" s="50" t="s">
        <v>33</v>
      </c>
      <c r="H31" s="155">
        <v>19</v>
      </c>
      <c r="I31" s="79">
        <v>1</v>
      </c>
      <c r="J31" s="170"/>
      <c r="K31" s="164">
        <f t="shared" si="1"/>
        <v>4</v>
      </c>
      <c r="L31" s="47">
        <v>4</v>
      </c>
      <c r="M31" s="47"/>
      <c r="N31" s="68">
        <f t="shared" si="5"/>
        <v>11</v>
      </c>
      <c r="O31" s="47">
        <v>11</v>
      </c>
      <c r="P31" s="47"/>
      <c r="Q31" s="69">
        <f t="shared" si="6"/>
        <v>173.53</v>
      </c>
      <c r="R31" s="70">
        <v>173.53</v>
      </c>
      <c r="S31" s="70"/>
      <c r="T31" s="69">
        <f t="shared" si="4"/>
        <v>0</v>
      </c>
      <c r="U31" s="70"/>
      <c r="V31" s="70"/>
      <c r="W31" s="47"/>
      <c r="X31" s="47">
        <v>1935</v>
      </c>
      <c r="Y31" s="71"/>
      <c r="Z31" s="46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</row>
    <row r="32" spans="1:119" ht="12.75" customHeight="1">
      <c r="A32" s="40">
        <v>4</v>
      </c>
      <c r="B32" s="65">
        <f t="shared" si="7"/>
        <v>24</v>
      </c>
      <c r="C32" s="66">
        <v>3208</v>
      </c>
      <c r="D32" s="193" t="s">
        <v>189</v>
      </c>
      <c r="E32" s="67" t="s">
        <v>34</v>
      </c>
      <c r="F32" s="67" t="s">
        <v>29</v>
      </c>
      <c r="G32" s="67" t="s">
        <v>33</v>
      </c>
      <c r="H32" s="157">
        <v>20</v>
      </c>
      <c r="I32" s="79"/>
      <c r="J32" s="170"/>
      <c r="K32" s="164">
        <f t="shared" si="1"/>
        <v>0</v>
      </c>
      <c r="L32" s="47"/>
      <c r="M32" s="47"/>
      <c r="N32" s="68">
        <f t="shared" si="5"/>
        <v>0</v>
      </c>
      <c r="O32" s="47"/>
      <c r="P32" s="47"/>
      <c r="Q32" s="69">
        <f t="shared" si="6"/>
        <v>0</v>
      </c>
      <c r="R32" s="70"/>
      <c r="S32" s="70"/>
      <c r="T32" s="69">
        <f t="shared" si="4"/>
        <v>0</v>
      </c>
      <c r="U32" s="70"/>
      <c r="V32" s="70"/>
      <c r="W32" s="47"/>
      <c r="X32" s="47">
        <v>1968</v>
      </c>
      <c r="Y32" s="71"/>
      <c r="Z32" s="64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</row>
    <row r="33" spans="1:119" ht="12.75" customHeight="1">
      <c r="A33" s="40">
        <v>4</v>
      </c>
      <c r="B33" s="65">
        <f t="shared" si="7"/>
        <v>25</v>
      </c>
      <c r="C33" s="66">
        <v>3209</v>
      </c>
      <c r="D33" s="193" t="s">
        <v>189</v>
      </c>
      <c r="E33" s="67" t="s">
        <v>34</v>
      </c>
      <c r="F33" s="67" t="s">
        <v>29</v>
      </c>
      <c r="G33" s="67" t="s">
        <v>33</v>
      </c>
      <c r="H33" s="157">
        <v>22</v>
      </c>
      <c r="I33" s="79"/>
      <c r="J33" s="170"/>
      <c r="K33" s="164">
        <f t="shared" si="1"/>
        <v>0</v>
      </c>
      <c r="L33" s="47"/>
      <c r="M33" s="47"/>
      <c r="N33" s="68">
        <f t="shared" si="5"/>
        <v>0</v>
      </c>
      <c r="O33" s="47"/>
      <c r="P33" s="47"/>
      <c r="Q33" s="69">
        <f t="shared" si="6"/>
        <v>0</v>
      </c>
      <c r="R33" s="70"/>
      <c r="S33" s="70"/>
      <c r="T33" s="69">
        <f t="shared" si="4"/>
        <v>0</v>
      </c>
      <c r="U33" s="70"/>
      <c r="V33" s="70"/>
      <c r="W33" s="47"/>
      <c r="X33" s="47">
        <v>1968</v>
      </c>
      <c r="Y33" s="71"/>
      <c r="Z33" s="64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</row>
    <row r="34" spans="1:119" ht="12.75" customHeight="1">
      <c r="A34" s="40">
        <v>4</v>
      </c>
      <c r="B34" s="48">
        <f t="shared" si="7"/>
        <v>26</v>
      </c>
      <c r="C34" s="49">
        <v>1004</v>
      </c>
      <c r="D34" s="192" t="s">
        <v>190</v>
      </c>
      <c r="E34" s="50" t="s">
        <v>32</v>
      </c>
      <c r="F34" s="50" t="s">
        <v>29</v>
      </c>
      <c r="G34" s="50" t="s">
        <v>33</v>
      </c>
      <c r="H34" s="155" t="s">
        <v>108</v>
      </c>
      <c r="I34" s="79">
        <v>1</v>
      </c>
      <c r="J34" s="170"/>
      <c r="K34" s="164">
        <f t="shared" si="1"/>
        <v>8</v>
      </c>
      <c r="L34" s="47">
        <v>8</v>
      </c>
      <c r="M34" s="47"/>
      <c r="N34" s="68">
        <f t="shared" si="5"/>
        <v>26</v>
      </c>
      <c r="O34" s="47">
        <v>26</v>
      </c>
      <c r="P34" s="47"/>
      <c r="Q34" s="69">
        <f t="shared" si="6"/>
        <v>427.45</v>
      </c>
      <c r="R34" s="70">
        <v>427.45</v>
      </c>
      <c r="S34" s="70"/>
      <c r="T34" s="69">
        <f t="shared" si="4"/>
        <v>0</v>
      </c>
      <c r="U34" s="70"/>
      <c r="V34" s="70"/>
      <c r="W34" s="47"/>
      <c r="X34" s="47">
        <v>1935</v>
      </c>
      <c r="Y34" s="71"/>
      <c r="Z34" s="46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</row>
    <row r="35" spans="1:119" ht="12.75" customHeight="1">
      <c r="A35" s="40">
        <v>4</v>
      </c>
      <c r="B35" s="48">
        <f t="shared" si="7"/>
        <v>27</v>
      </c>
      <c r="C35" s="49">
        <v>1011</v>
      </c>
      <c r="D35" s="192" t="s">
        <v>190</v>
      </c>
      <c r="E35" s="50" t="s">
        <v>32</v>
      </c>
      <c r="F35" s="50" t="s">
        <v>29</v>
      </c>
      <c r="G35" s="50" t="s">
        <v>33</v>
      </c>
      <c r="H35" s="155">
        <v>24</v>
      </c>
      <c r="I35" s="79">
        <v>1</v>
      </c>
      <c r="J35" s="170"/>
      <c r="K35" s="164">
        <f t="shared" si="1"/>
        <v>4</v>
      </c>
      <c r="L35" s="47">
        <v>4</v>
      </c>
      <c r="M35" s="47"/>
      <c r="N35" s="68">
        <f aca="true" t="shared" si="8" ref="N35:N54">SUM(O35:P35)</f>
        <v>19</v>
      </c>
      <c r="O35" s="47">
        <v>19</v>
      </c>
      <c r="P35" s="47"/>
      <c r="Q35" s="69">
        <f aca="true" t="shared" si="9" ref="Q35:Q54">SUM(R35:S35)</f>
        <v>344.87</v>
      </c>
      <c r="R35" s="70">
        <v>344.87</v>
      </c>
      <c r="S35" s="70"/>
      <c r="T35" s="69">
        <f t="shared" si="4"/>
        <v>0</v>
      </c>
      <c r="U35" s="70"/>
      <c r="V35" s="70"/>
      <c r="W35" s="47"/>
      <c r="X35" s="47">
        <v>1935</v>
      </c>
      <c r="Y35" s="71"/>
      <c r="Z35" s="46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</row>
    <row r="36" spans="1:119" ht="12.75" customHeight="1">
      <c r="A36" s="40">
        <v>4</v>
      </c>
      <c r="B36" s="48">
        <f t="shared" si="7"/>
        <v>28</v>
      </c>
      <c r="C36" s="49">
        <v>1005</v>
      </c>
      <c r="D36" s="192" t="s">
        <v>190</v>
      </c>
      <c r="E36" s="50" t="s">
        <v>32</v>
      </c>
      <c r="F36" s="50" t="s">
        <v>29</v>
      </c>
      <c r="G36" s="50" t="s">
        <v>33</v>
      </c>
      <c r="H36" s="155">
        <v>25</v>
      </c>
      <c r="I36" s="79">
        <v>1</v>
      </c>
      <c r="J36" s="170"/>
      <c r="K36" s="164">
        <f t="shared" si="1"/>
        <v>3</v>
      </c>
      <c r="L36" s="47">
        <v>3</v>
      </c>
      <c r="M36" s="47"/>
      <c r="N36" s="68">
        <f t="shared" si="8"/>
        <v>7</v>
      </c>
      <c r="O36" s="47">
        <v>7</v>
      </c>
      <c r="P36" s="47"/>
      <c r="Q36" s="69">
        <f t="shared" si="9"/>
        <v>111.46</v>
      </c>
      <c r="R36" s="70">
        <v>111.46</v>
      </c>
      <c r="S36" s="70"/>
      <c r="T36" s="69">
        <f t="shared" si="4"/>
        <v>0</v>
      </c>
      <c r="U36" s="70"/>
      <c r="V36" s="70"/>
      <c r="W36" s="47"/>
      <c r="X36" s="47">
        <v>1935</v>
      </c>
      <c r="Y36" s="71"/>
      <c r="Z36" s="46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</row>
    <row r="37" spans="1:119" ht="12.75" customHeight="1">
      <c r="A37" s="40">
        <v>4</v>
      </c>
      <c r="B37" s="48">
        <f t="shared" si="7"/>
        <v>29</v>
      </c>
      <c r="C37" s="49">
        <v>1010</v>
      </c>
      <c r="D37" s="192" t="s">
        <v>190</v>
      </c>
      <c r="E37" s="50" t="s">
        <v>32</v>
      </c>
      <c r="F37" s="50" t="s">
        <v>29</v>
      </c>
      <c r="G37" s="50" t="s">
        <v>33</v>
      </c>
      <c r="H37" s="155">
        <v>26</v>
      </c>
      <c r="I37" s="79">
        <v>1</v>
      </c>
      <c r="J37" s="170"/>
      <c r="K37" s="164">
        <f t="shared" si="1"/>
        <v>3</v>
      </c>
      <c r="L37" s="47">
        <f>2+1</f>
        <v>3</v>
      </c>
      <c r="M37" s="47"/>
      <c r="N37" s="68">
        <f t="shared" si="8"/>
        <v>15</v>
      </c>
      <c r="O37" s="47">
        <f>9+6</f>
        <v>15</v>
      </c>
      <c r="P37" s="47"/>
      <c r="Q37" s="69">
        <f t="shared" si="9"/>
        <v>281.24</v>
      </c>
      <c r="R37" s="70">
        <f>184.86+96.38</f>
        <v>281.24</v>
      </c>
      <c r="S37" s="70"/>
      <c r="T37" s="69">
        <f t="shared" si="4"/>
        <v>0</v>
      </c>
      <c r="U37" s="70"/>
      <c r="V37" s="70"/>
      <c r="W37" s="47"/>
      <c r="X37" s="47">
        <v>1935</v>
      </c>
      <c r="Y37" s="71"/>
      <c r="Z37" s="46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</row>
    <row r="38" spans="1:119" ht="12.75" customHeight="1">
      <c r="A38" s="40">
        <v>4</v>
      </c>
      <c r="B38" s="48">
        <f t="shared" si="7"/>
        <v>30</v>
      </c>
      <c r="C38" s="49">
        <v>1009</v>
      </c>
      <c r="D38" s="192" t="s">
        <v>190</v>
      </c>
      <c r="E38" s="50" t="s">
        <v>32</v>
      </c>
      <c r="F38" s="50" t="s">
        <v>29</v>
      </c>
      <c r="G38" s="50" t="s">
        <v>33</v>
      </c>
      <c r="H38" s="155">
        <v>28</v>
      </c>
      <c r="I38" s="79">
        <v>1</v>
      </c>
      <c r="J38" s="170"/>
      <c r="K38" s="164">
        <f t="shared" si="1"/>
        <v>3</v>
      </c>
      <c r="L38" s="47">
        <v>2</v>
      </c>
      <c r="M38" s="47">
        <v>1</v>
      </c>
      <c r="N38" s="68">
        <f t="shared" si="8"/>
        <v>11</v>
      </c>
      <c r="O38" s="47">
        <v>10</v>
      </c>
      <c r="P38" s="47">
        <v>1</v>
      </c>
      <c r="Q38" s="69">
        <f t="shared" si="9"/>
        <v>225.97</v>
      </c>
      <c r="R38" s="70">
        <v>190.99</v>
      </c>
      <c r="S38" s="70">
        <v>34.98</v>
      </c>
      <c r="T38" s="69">
        <f t="shared" si="4"/>
        <v>0</v>
      </c>
      <c r="U38" s="70"/>
      <c r="V38" s="70"/>
      <c r="W38" s="47"/>
      <c r="X38" s="47">
        <v>1935</v>
      </c>
      <c r="Y38" s="71"/>
      <c r="Z38" s="46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</row>
    <row r="39" spans="1:119" ht="12.75" customHeight="1">
      <c r="A39" s="40">
        <v>4</v>
      </c>
      <c r="B39" s="48">
        <f t="shared" si="7"/>
        <v>31</v>
      </c>
      <c r="C39" s="49">
        <v>1110</v>
      </c>
      <c r="D39" s="192" t="s">
        <v>190</v>
      </c>
      <c r="E39" s="50" t="s">
        <v>32</v>
      </c>
      <c r="F39" s="50" t="s">
        <v>29</v>
      </c>
      <c r="G39" s="50" t="s">
        <v>33</v>
      </c>
      <c r="H39" s="155" t="s">
        <v>109</v>
      </c>
      <c r="I39" s="79">
        <v>1</v>
      </c>
      <c r="J39" s="170"/>
      <c r="K39" s="164">
        <f t="shared" si="1"/>
        <v>4</v>
      </c>
      <c r="L39" s="47">
        <v>4</v>
      </c>
      <c r="M39" s="47"/>
      <c r="N39" s="68">
        <f t="shared" si="8"/>
        <v>15</v>
      </c>
      <c r="O39" s="47">
        <v>15</v>
      </c>
      <c r="P39" s="47"/>
      <c r="Q39" s="69">
        <f t="shared" si="9"/>
        <v>257.26</v>
      </c>
      <c r="R39" s="70">
        <v>257.26</v>
      </c>
      <c r="S39" s="70"/>
      <c r="T39" s="69">
        <f t="shared" si="4"/>
        <v>151</v>
      </c>
      <c r="U39" s="70">
        <v>151</v>
      </c>
      <c r="V39" s="70"/>
      <c r="W39" s="47"/>
      <c r="X39" s="47">
        <v>1935</v>
      </c>
      <c r="Y39" s="71"/>
      <c r="Z39" s="46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</row>
    <row r="40" spans="1:119" ht="12.75" customHeight="1">
      <c r="A40" s="40">
        <v>4</v>
      </c>
      <c r="B40" s="48">
        <f t="shared" si="7"/>
        <v>32</v>
      </c>
      <c r="C40" s="49">
        <v>1006</v>
      </c>
      <c r="D40" s="192" t="s">
        <v>190</v>
      </c>
      <c r="E40" s="50" t="s">
        <v>32</v>
      </c>
      <c r="F40" s="50" t="s">
        <v>29</v>
      </c>
      <c r="G40" s="50" t="s">
        <v>33</v>
      </c>
      <c r="H40" s="155" t="s">
        <v>35</v>
      </c>
      <c r="I40" s="79">
        <v>1</v>
      </c>
      <c r="J40" s="170"/>
      <c r="K40" s="164">
        <f t="shared" si="1"/>
        <v>6</v>
      </c>
      <c r="L40" s="47">
        <v>6</v>
      </c>
      <c r="M40" s="47"/>
      <c r="N40" s="68">
        <f t="shared" si="8"/>
        <v>26</v>
      </c>
      <c r="O40" s="47">
        <v>26</v>
      </c>
      <c r="P40" s="47"/>
      <c r="Q40" s="69">
        <f t="shared" si="9"/>
        <v>400.28</v>
      </c>
      <c r="R40" s="70">
        <v>400.28</v>
      </c>
      <c r="S40" s="70"/>
      <c r="T40" s="69">
        <f t="shared" si="4"/>
        <v>0</v>
      </c>
      <c r="U40" s="70"/>
      <c r="V40" s="70"/>
      <c r="W40" s="47"/>
      <c r="X40" s="47">
        <v>1935</v>
      </c>
      <c r="Y40" s="71"/>
      <c r="Z40" s="46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</row>
    <row r="41" spans="1:119" ht="12.75" customHeight="1">
      <c r="A41" s="40">
        <v>4</v>
      </c>
      <c r="B41" s="48">
        <f t="shared" si="7"/>
        <v>33</v>
      </c>
      <c r="C41" s="49">
        <v>1007</v>
      </c>
      <c r="D41" s="192" t="s">
        <v>190</v>
      </c>
      <c r="E41" s="50" t="s">
        <v>32</v>
      </c>
      <c r="F41" s="50" t="s">
        <v>29</v>
      </c>
      <c r="G41" s="50" t="s">
        <v>33</v>
      </c>
      <c r="H41" s="155" t="s">
        <v>110</v>
      </c>
      <c r="I41" s="79">
        <v>1</v>
      </c>
      <c r="J41" s="170"/>
      <c r="K41" s="164">
        <f t="shared" si="1"/>
        <v>6</v>
      </c>
      <c r="L41" s="47">
        <v>6</v>
      </c>
      <c r="M41" s="47"/>
      <c r="N41" s="68">
        <f t="shared" si="8"/>
        <v>29</v>
      </c>
      <c r="O41" s="47">
        <v>29</v>
      </c>
      <c r="P41" s="47"/>
      <c r="Q41" s="69">
        <f t="shared" si="9"/>
        <v>446.46</v>
      </c>
      <c r="R41" s="70">
        <v>446.46</v>
      </c>
      <c r="S41" s="70"/>
      <c r="T41" s="69">
        <f t="shared" si="4"/>
        <v>0</v>
      </c>
      <c r="U41" s="70"/>
      <c r="V41" s="70"/>
      <c r="W41" s="47"/>
      <c r="X41" s="47">
        <v>1935</v>
      </c>
      <c r="Y41" s="71"/>
      <c r="Z41" s="46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</row>
    <row r="42" spans="1:119" ht="12.75" customHeight="1">
      <c r="A42" s="40">
        <v>4</v>
      </c>
      <c r="B42" s="48">
        <f t="shared" si="7"/>
        <v>34</v>
      </c>
      <c r="C42" s="49">
        <v>1008</v>
      </c>
      <c r="D42" s="192" t="s">
        <v>190</v>
      </c>
      <c r="E42" s="50" t="s">
        <v>32</v>
      </c>
      <c r="F42" s="50" t="s">
        <v>29</v>
      </c>
      <c r="G42" s="50" t="s">
        <v>33</v>
      </c>
      <c r="H42" s="155" t="s">
        <v>111</v>
      </c>
      <c r="I42" s="79">
        <v>1</v>
      </c>
      <c r="J42" s="170"/>
      <c r="K42" s="164">
        <f t="shared" si="1"/>
        <v>14</v>
      </c>
      <c r="L42" s="47">
        <v>14</v>
      </c>
      <c r="M42" s="47"/>
      <c r="N42" s="68">
        <f t="shared" si="8"/>
        <v>35</v>
      </c>
      <c r="O42" s="47">
        <v>35</v>
      </c>
      <c r="P42" s="47"/>
      <c r="Q42" s="69">
        <f t="shared" si="9"/>
        <v>509.49</v>
      </c>
      <c r="R42" s="70">
        <v>509.49</v>
      </c>
      <c r="S42" s="70"/>
      <c r="T42" s="69">
        <f t="shared" si="4"/>
        <v>0</v>
      </c>
      <c r="U42" s="70"/>
      <c r="V42" s="70"/>
      <c r="W42" s="47"/>
      <c r="X42" s="47">
        <v>1935</v>
      </c>
      <c r="Y42" s="71"/>
      <c r="Z42" s="46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</row>
    <row r="43" spans="1:119" ht="12.75" customHeight="1">
      <c r="A43" s="40">
        <v>5</v>
      </c>
      <c r="B43" s="48">
        <f t="shared" si="7"/>
        <v>35</v>
      </c>
      <c r="C43" s="49">
        <v>1016</v>
      </c>
      <c r="D43" s="192" t="s">
        <v>190</v>
      </c>
      <c r="E43" s="50" t="s">
        <v>32</v>
      </c>
      <c r="F43" s="50" t="s">
        <v>29</v>
      </c>
      <c r="G43" s="50" t="s">
        <v>112</v>
      </c>
      <c r="H43" s="155">
        <v>2</v>
      </c>
      <c r="I43" s="79">
        <v>1</v>
      </c>
      <c r="J43" s="170"/>
      <c r="K43" s="164">
        <f t="shared" si="1"/>
        <v>1</v>
      </c>
      <c r="L43" s="47">
        <v>1</v>
      </c>
      <c r="M43" s="47"/>
      <c r="N43" s="68">
        <f t="shared" si="8"/>
        <v>3</v>
      </c>
      <c r="O43" s="47">
        <v>3</v>
      </c>
      <c r="P43" s="47"/>
      <c r="Q43" s="69">
        <f t="shared" si="9"/>
        <v>67.17</v>
      </c>
      <c r="R43" s="70">
        <v>67.17</v>
      </c>
      <c r="S43" s="70"/>
      <c r="T43" s="69">
        <f t="shared" si="4"/>
        <v>0</v>
      </c>
      <c r="U43" s="70"/>
      <c r="V43" s="70"/>
      <c r="W43" s="47"/>
      <c r="X43" s="47">
        <v>1928</v>
      </c>
      <c r="Y43" s="71"/>
      <c r="Z43" s="46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</row>
    <row r="44" spans="1:119" ht="12.75" customHeight="1">
      <c r="A44" s="40">
        <v>5</v>
      </c>
      <c r="B44" s="48">
        <f t="shared" si="7"/>
        <v>36</v>
      </c>
      <c r="C44" s="49">
        <v>1017</v>
      </c>
      <c r="D44" s="192" t="s">
        <v>190</v>
      </c>
      <c r="E44" s="50" t="s">
        <v>32</v>
      </c>
      <c r="F44" s="50" t="s">
        <v>29</v>
      </c>
      <c r="G44" s="50" t="s">
        <v>112</v>
      </c>
      <c r="H44" s="155">
        <v>10</v>
      </c>
      <c r="I44" s="79">
        <v>1</v>
      </c>
      <c r="J44" s="170"/>
      <c r="K44" s="164">
        <f t="shared" si="1"/>
        <v>2</v>
      </c>
      <c r="L44" s="47">
        <v>2</v>
      </c>
      <c r="M44" s="47"/>
      <c r="N44" s="68">
        <f t="shared" si="8"/>
        <v>7</v>
      </c>
      <c r="O44" s="47">
        <v>7</v>
      </c>
      <c r="P44" s="47"/>
      <c r="Q44" s="69">
        <f t="shared" si="9"/>
        <v>129.58</v>
      </c>
      <c r="R44" s="70">
        <v>129.58</v>
      </c>
      <c r="S44" s="70"/>
      <c r="T44" s="69">
        <f t="shared" si="4"/>
        <v>0</v>
      </c>
      <c r="U44" s="70"/>
      <c r="V44" s="70"/>
      <c r="W44" s="47"/>
      <c r="X44" s="47">
        <v>1928</v>
      </c>
      <c r="Y44" s="71"/>
      <c r="Z44" s="46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</row>
    <row r="45" spans="1:119" ht="12.75" customHeight="1">
      <c r="A45" s="40">
        <v>5</v>
      </c>
      <c r="B45" s="48">
        <f t="shared" si="7"/>
        <v>37</v>
      </c>
      <c r="C45" s="49">
        <v>1018</v>
      </c>
      <c r="D45" s="192" t="s">
        <v>190</v>
      </c>
      <c r="E45" s="50" t="s">
        <v>32</v>
      </c>
      <c r="F45" s="50" t="s">
        <v>29</v>
      </c>
      <c r="G45" s="50" t="s">
        <v>112</v>
      </c>
      <c r="H45" s="155" t="s">
        <v>113</v>
      </c>
      <c r="I45" s="79">
        <v>1</v>
      </c>
      <c r="J45" s="170"/>
      <c r="K45" s="164">
        <f t="shared" si="1"/>
        <v>3</v>
      </c>
      <c r="L45" s="47">
        <v>3</v>
      </c>
      <c r="M45" s="47"/>
      <c r="N45" s="68">
        <f t="shared" si="8"/>
        <v>13</v>
      </c>
      <c r="O45" s="47">
        <v>13</v>
      </c>
      <c r="P45" s="47"/>
      <c r="Q45" s="69">
        <f t="shared" si="9"/>
        <v>215.37</v>
      </c>
      <c r="R45" s="70">
        <v>215.37</v>
      </c>
      <c r="S45" s="70"/>
      <c r="T45" s="69">
        <f t="shared" si="4"/>
        <v>0</v>
      </c>
      <c r="U45" s="70"/>
      <c r="V45" s="70"/>
      <c r="W45" s="47"/>
      <c r="X45" s="47">
        <v>1928</v>
      </c>
      <c r="Y45" s="71"/>
      <c r="Z45" s="46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</row>
    <row r="46" spans="1:119" ht="12.75" customHeight="1">
      <c r="A46" s="40">
        <v>4</v>
      </c>
      <c r="B46" s="48">
        <f t="shared" si="7"/>
        <v>38</v>
      </c>
      <c r="C46" s="49">
        <v>1019</v>
      </c>
      <c r="D46" s="192" t="s">
        <v>190</v>
      </c>
      <c r="E46" s="50" t="s">
        <v>32</v>
      </c>
      <c r="F46" s="50" t="s">
        <v>29</v>
      </c>
      <c r="G46" s="50" t="s">
        <v>36</v>
      </c>
      <c r="H46" s="155" t="s">
        <v>114</v>
      </c>
      <c r="I46" s="79">
        <v>1</v>
      </c>
      <c r="J46" s="170"/>
      <c r="K46" s="164">
        <f t="shared" si="1"/>
        <v>20</v>
      </c>
      <c r="L46" s="47">
        <v>20</v>
      </c>
      <c r="M46" s="47"/>
      <c r="N46" s="68">
        <f t="shared" si="8"/>
        <v>70</v>
      </c>
      <c r="O46" s="47">
        <v>70</v>
      </c>
      <c r="P46" s="47"/>
      <c r="Q46" s="69">
        <f t="shared" si="9"/>
        <v>1124.69</v>
      </c>
      <c r="R46" s="70">
        <v>1124.69</v>
      </c>
      <c r="S46" s="70"/>
      <c r="T46" s="69">
        <f t="shared" si="4"/>
        <v>0</v>
      </c>
      <c r="U46" s="70"/>
      <c r="V46" s="70"/>
      <c r="W46" s="47"/>
      <c r="X46" s="47">
        <v>1935</v>
      </c>
      <c r="Y46" s="71"/>
      <c r="Z46" s="46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</row>
    <row r="47" spans="1:119" ht="12.75" customHeight="1">
      <c r="A47" s="40">
        <v>4</v>
      </c>
      <c r="B47" s="48">
        <f t="shared" si="7"/>
        <v>39</v>
      </c>
      <c r="C47" s="49">
        <v>1030</v>
      </c>
      <c r="D47" s="192" t="s">
        <v>190</v>
      </c>
      <c r="E47" s="50" t="s">
        <v>32</v>
      </c>
      <c r="F47" s="50" t="s">
        <v>29</v>
      </c>
      <c r="G47" s="50" t="s">
        <v>36</v>
      </c>
      <c r="H47" s="155" t="s">
        <v>37</v>
      </c>
      <c r="I47" s="79">
        <v>1</v>
      </c>
      <c r="J47" s="170"/>
      <c r="K47" s="164">
        <f t="shared" si="1"/>
        <v>12</v>
      </c>
      <c r="L47" s="47">
        <v>12</v>
      </c>
      <c r="M47" s="47"/>
      <c r="N47" s="68">
        <f t="shared" si="8"/>
        <v>59</v>
      </c>
      <c r="O47" s="47">
        <v>59</v>
      </c>
      <c r="P47" s="47"/>
      <c r="Q47" s="69">
        <f t="shared" si="9"/>
        <v>892.24</v>
      </c>
      <c r="R47" s="70">
        <v>892.24</v>
      </c>
      <c r="S47" s="70"/>
      <c r="T47" s="69">
        <f t="shared" si="4"/>
        <v>0</v>
      </c>
      <c r="U47" s="70"/>
      <c r="V47" s="70"/>
      <c r="W47" s="47"/>
      <c r="X47" s="47">
        <v>1935</v>
      </c>
      <c r="Y47" s="71"/>
      <c r="Z47" s="46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</row>
    <row r="48" spans="1:119" ht="12.75" customHeight="1">
      <c r="A48" s="40">
        <v>4</v>
      </c>
      <c r="B48" s="48">
        <f t="shared" si="7"/>
        <v>40</v>
      </c>
      <c r="C48" s="49">
        <v>3017</v>
      </c>
      <c r="D48" s="192" t="s">
        <v>190</v>
      </c>
      <c r="E48" s="50" t="s">
        <v>32</v>
      </c>
      <c r="F48" s="50" t="s">
        <v>29</v>
      </c>
      <c r="G48" s="50" t="s">
        <v>36</v>
      </c>
      <c r="H48" s="155">
        <v>10</v>
      </c>
      <c r="I48" s="79">
        <v>1</v>
      </c>
      <c r="J48" s="170"/>
      <c r="K48" s="164">
        <f t="shared" si="1"/>
        <v>5</v>
      </c>
      <c r="L48" s="47">
        <v>5</v>
      </c>
      <c r="M48" s="47"/>
      <c r="N48" s="68">
        <f t="shared" si="8"/>
        <v>15</v>
      </c>
      <c r="O48" s="47">
        <v>15</v>
      </c>
      <c r="P48" s="47"/>
      <c r="Q48" s="69">
        <f t="shared" si="9"/>
        <v>242.12</v>
      </c>
      <c r="R48" s="70">
        <v>242.12</v>
      </c>
      <c r="S48" s="70"/>
      <c r="T48" s="69">
        <f t="shared" si="4"/>
        <v>242.12</v>
      </c>
      <c r="U48" s="70">
        <v>242.12</v>
      </c>
      <c r="V48" s="70"/>
      <c r="W48" s="47"/>
      <c r="X48" s="47">
        <v>1935</v>
      </c>
      <c r="Y48" s="71"/>
      <c r="Z48" s="46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</row>
    <row r="49" spans="1:119" ht="12.75" customHeight="1">
      <c r="A49" s="40">
        <v>4</v>
      </c>
      <c r="B49" s="48">
        <f aca="true" t="shared" si="10" ref="B49:B79">+B48+1</f>
        <v>41</v>
      </c>
      <c r="C49" s="49">
        <v>1021</v>
      </c>
      <c r="D49" s="192" t="s">
        <v>190</v>
      </c>
      <c r="E49" s="50" t="s">
        <v>32</v>
      </c>
      <c r="F49" s="50" t="s">
        <v>29</v>
      </c>
      <c r="G49" s="50" t="s">
        <v>36</v>
      </c>
      <c r="H49" s="155">
        <v>11</v>
      </c>
      <c r="I49" s="79">
        <v>1</v>
      </c>
      <c r="J49" s="170"/>
      <c r="K49" s="164">
        <f t="shared" si="1"/>
        <v>1</v>
      </c>
      <c r="L49" s="47">
        <v>1</v>
      </c>
      <c r="M49" s="47"/>
      <c r="N49" s="68">
        <f t="shared" si="8"/>
        <v>5</v>
      </c>
      <c r="O49" s="47">
        <v>5</v>
      </c>
      <c r="P49" s="47"/>
      <c r="Q49" s="69">
        <f t="shared" si="9"/>
        <v>75.88</v>
      </c>
      <c r="R49" s="70">
        <v>75.88</v>
      </c>
      <c r="S49" s="70"/>
      <c r="T49" s="69">
        <f t="shared" si="4"/>
        <v>0</v>
      </c>
      <c r="U49" s="70"/>
      <c r="V49" s="70"/>
      <c r="W49" s="47"/>
      <c r="X49" s="47">
        <v>1935</v>
      </c>
      <c r="Y49" s="71"/>
      <c r="Z49" s="46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</row>
    <row r="50" spans="1:119" ht="12.75" customHeight="1">
      <c r="A50" s="40">
        <v>4</v>
      </c>
      <c r="B50" s="48">
        <f t="shared" si="10"/>
        <v>42</v>
      </c>
      <c r="C50" s="49">
        <v>1022</v>
      </c>
      <c r="D50" s="192" t="s">
        <v>190</v>
      </c>
      <c r="E50" s="50" t="s">
        <v>32</v>
      </c>
      <c r="F50" s="50" t="s">
        <v>29</v>
      </c>
      <c r="G50" s="50" t="s">
        <v>36</v>
      </c>
      <c r="H50" s="155" t="s">
        <v>115</v>
      </c>
      <c r="I50" s="79">
        <v>1</v>
      </c>
      <c r="J50" s="170"/>
      <c r="K50" s="164">
        <f t="shared" si="1"/>
        <v>4</v>
      </c>
      <c r="L50" s="47">
        <f>3+1</f>
        <v>4</v>
      </c>
      <c r="M50" s="47"/>
      <c r="N50" s="68">
        <f t="shared" si="8"/>
        <v>15</v>
      </c>
      <c r="O50" s="47">
        <f>12+3</f>
        <v>15</v>
      </c>
      <c r="P50" s="47"/>
      <c r="Q50" s="69">
        <f t="shared" si="9"/>
        <v>255.47</v>
      </c>
      <c r="R50" s="70">
        <f>206.07+49.4</f>
        <v>255.47</v>
      </c>
      <c r="S50" s="70"/>
      <c r="T50" s="69">
        <f t="shared" si="4"/>
        <v>0</v>
      </c>
      <c r="U50" s="70"/>
      <c r="V50" s="70"/>
      <c r="W50" s="47"/>
      <c r="X50" s="47">
        <v>1935</v>
      </c>
      <c r="Y50" s="71"/>
      <c r="Z50" s="46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</row>
    <row r="51" spans="1:119" ht="12.75" customHeight="1">
      <c r="A51" s="40">
        <v>4</v>
      </c>
      <c r="B51" s="56">
        <f t="shared" si="10"/>
        <v>43</v>
      </c>
      <c r="C51" s="57">
        <v>1029</v>
      </c>
      <c r="D51" s="194" t="s">
        <v>190</v>
      </c>
      <c r="E51" s="58" t="s">
        <v>32</v>
      </c>
      <c r="F51" s="58" t="s">
        <v>29</v>
      </c>
      <c r="G51" s="58" t="s">
        <v>36</v>
      </c>
      <c r="H51" s="156" t="s">
        <v>116</v>
      </c>
      <c r="I51" s="79"/>
      <c r="J51" s="170"/>
      <c r="K51" s="164">
        <f t="shared" si="1"/>
        <v>0</v>
      </c>
      <c r="L51" s="47">
        <v>0</v>
      </c>
      <c r="M51" s="47"/>
      <c r="N51" s="68">
        <f t="shared" si="8"/>
        <v>0</v>
      </c>
      <c r="O51" s="47">
        <v>0</v>
      </c>
      <c r="P51" s="47"/>
      <c r="Q51" s="69">
        <f t="shared" si="9"/>
        <v>0</v>
      </c>
      <c r="R51" s="70">
        <v>0</v>
      </c>
      <c r="S51" s="70"/>
      <c r="T51" s="69">
        <f t="shared" si="4"/>
        <v>0</v>
      </c>
      <c r="U51" s="70"/>
      <c r="V51" s="70"/>
      <c r="W51" s="47"/>
      <c r="X51" s="47">
        <v>1935</v>
      </c>
      <c r="Y51" s="71"/>
      <c r="Z51" s="46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</row>
    <row r="52" spans="1:119" ht="12.75" customHeight="1">
      <c r="A52" s="40">
        <v>4</v>
      </c>
      <c r="B52" s="48">
        <f t="shared" si="10"/>
        <v>44</v>
      </c>
      <c r="C52" s="49">
        <v>1024</v>
      </c>
      <c r="D52" s="192" t="s">
        <v>190</v>
      </c>
      <c r="E52" s="50" t="s">
        <v>32</v>
      </c>
      <c r="F52" s="50" t="s">
        <v>29</v>
      </c>
      <c r="G52" s="50" t="s">
        <v>36</v>
      </c>
      <c r="H52" s="155">
        <v>21</v>
      </c>
      <c r="I52" s="79">
        <v>1</v>
      </c>
      <c r="J52" s="170"/>
      <c r="K52" s="164">
        <f t="shared" si="1"/>
        <v>1</v>
      </c>
      <c r="L52" s="47">
        <v>1</v>
      </c>
      <c r="M52" s="47"/>
      <c r="N52" s="68">
        <f t="shared" si="8"/>
        <v>4</v>
      </c>
      <c r="O52" s="47">
        <v>4</v>
      </c>
      <c r="P52" s="47"/>
      <c r="Q52" s="69">
        <f t="shared" si="9"/>
        <v>75.41</v>
      </c>
      <c r="R52" s="70">
        <v>75.41</v>
      </c>
      <c r="S52" s="70"/>
      <c r="T52" s="69">
        <f t="shared" si="4"/>
        <v>0</v>
      </c>
      <c r="U52" s="70"/>
      <c r="V52" s="70"/>
      <c r="W52" s="47"/>
      <c r="X52" s="47">
        <v>1935</v>
      </c>
      <c r="Y52" s="71"/>
      <c r="Z52" s="64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</row>
    <row r="53" spans="1:119" ht="12.75" customHeight="1">
      <c r="A53" s="40">
        <v>4</v>
      </c>
      <c r="B53" s="48">
        <f t="shared" si="10"/>
        <v>45</v>
      </c>
      <c r="C53" s="49">
        <v>1028</v>
      </c>
      <c r="D53" s="192" t="s">
        <v>190</v>
      </c>
      <c r="E53" s="50" t="s">
        <v>32</v>
      </c>
      <c r="F53" s="50" t="s">
        <v>29</v>
      </c>
      <c r="G53" s="50" t="s">
        <v>36</v>
      </c>
      <c r="H53" s="155">
        <v>22</v>
      </c>
      <c r="I53" s="79">
        <v>1</v>
      </c>
      <c r="J53" s="170"/>
      <c r="K53" s="164">
        <f t="shared" si="1"/>
        <v>4</v>
      </c>
      <c r="L53" s="47">
        <v>4</v>
      </c>
      <c r="M53" s="47"/>
      <c r="N53" s="68">
        <f t="shared" si="8"/>
        <v>19</v>
      </c>
      <c r="O53" s="47">
        <v>19</v>
      </c>
      <c r="P53" s="47"/>
      <c r="Q53" s="69">
        <f t="shared" si="9"/>
        <v>283.97</v>
      </c>
      <c r="R53" s="70">
        <v>283.97</v>
      </c>
      <c r="S53" s="70"/>
      <c r="T53" s="69">
        <f t="shared" si="4"/>
        <v>0</v>
      </c>
      <c r="U53" s="70"/>
      <c r="V53" s="70"/>
      <c r="W53" s="47"/>
      <c r="X53" s="47">
        <v>1935</v>
      </c>
      <c r="Y53" s="71"/>
      <c r="Z53" s="46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</row>
    <row r="54" spans="1:119" ht="12.75" customHeight="1">
      <c r="A54" s="40">
        <v>4</v>
      </c>
      <c r="B54" s="48">
        <f t="shared" si="10"/>
        <v>46</v>
      </c>
      <c r="C54" s="49">
        <v>1025</v>
      </c>
      <c r="D54" s="192" t="s">
        <v>190</v>
      </c>
      <c r="E54" s="50" t="s">
        <v>32</v>
      </c>
      <c r="F54" s="50" t="s">
        <v>29</v>
      </c>
      <c r="G54" s="50" t="s">
        <v>36</v>
      </c>
      <c r="H54" s="155" t="s">
        <v>117</v>
      </c>
      <c r="I54" s="79">
        <v>1</v>
      </c>
      <c r="J54" s="170"/>
      <c r="K54" s="164">
        <f t="shared" si="1"/>
        <v>5</v>
      </c>
      <c r="L54" s="47">
        <v>5</v>
      </c>
      <c r="M54" s="47"/>
      <c r="N54" s="68">
        <f t="shared" si="8"/>
        <v>20</v>
      </c>
      <c r="O54" s="47">
        <v>20</v>
      </c>
      <c r="P54" s="47"/>
      <c r="Q54" s="69">
        <f t="shared" si="9"/>
        <v>345.9</v>
      </c>
      <c r="R54" s="70">
        <v>345.9</v>
      </c>
      <c r="S54" s="70"/>
      <c r="T54" s="69">
        <f t="shared" si="4"/>
        <v>0</v>
      </c>
      <c r="U54" s="70"/>
      <c r="V54" s="70"/>
      <c r="W54" s="47"/>
      <c r="X54" s="47">
        <v>1935</v>
      </c>
      <c r="Y54" s="71"/>
      <c r="Z54" s="46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</row>
    <row r="55" spans="1:119" ht="12.75" customHeight="1">
      <c r="A55" s="40">
        <v>4</v>
      </c>
      <c r="B55" s="65">
        <f t="shared" si="10"/>
        <v>47</v>
      </c>
      <c r="C55" s="66">
        <v>1027</v>
      </c>
      <c r="D55" s="193" t="s">
        <v>189</v>
      </c>
      <c r="E55" s="67" t="s">
        <v>32</v>
      </c>
      <c r="F55" s="67" t="s">
        <v>29</v>
      </c>
      <c r="G55" s="67" t="s">
        <v>36</v>
      </c>
      <c r="H55" s="157">
        <v>24</v>
      </c>
      <c r="I55" s="79"/>
      <c r="J55" s="170"/>
      <c r="K55" s="164">
        <f t="shared" si="1"/>
        <v>0</v>
      </c>
      <c r="L55" s="47"/>
      <c r="M55" s="47"/>
      <c r="N55" s="68">
        <f aca="true" t="shared" si="11" ref="N55:N80">SUM(O55:P55)</f>
        <v>0</v>
      </c>
      <c r="O55" s="47"/>
      <c r="P55" s="47"/>
      <c r="Q55" s="69">
        <f>SUM(R55:S55)</f>
        <v>0</v>
      </c>
      <c r="R55" s="70"/>
      <c r="S55" s="70"/>
      <c r="T55" s="69">
        <f t="shared" si="4"/>
        <v>0</v>
      </c>
      <c r="U55" s="70"/>
      <c r="V55" s="70"/>
      <c r="W55" s="47"/>
      <c r="X55" s="47">
        <v>1935</v>
      </c>
      <c r="Y55" s="71"/>
      <c r="Z55" s="46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</row>
    <row r="56" spans="1:119" ht="12.75" customHeight="1">
      <c r="A56" s="236">
        <v>4</v>
      </c>
      <c r="B56" s="48">
        <f t="shared" si="10"/>
        <v>48</v>
      </c>
      <c r="C56" s="49">
        <v>1026</v>
      </c>
      <c r="D56" s="192" t="s">
        <v>190</v>
      </c>
      <c r="E56" s="50" t="s">
        <v>32</v>
      </c>
      <c r="F56" s="50" t="s">
        <v>29</v>
      </c>
      <c r="G56" s="50" t="s">
        <v>36</v>
      </c>
      <c r="H56" s="155" t="s">
        <v>118</v>
      </c>
      <c r="I56" s="79">
        <v>1</v>
      </c>
      <c r="J56" s="170"/>
      <c r="K56" s="164">
        <f t="shared" si="1"/>
        <v>10</v>
      </c>
      <c r="L56" s="47">
        <v>10</v>
      </c>
      <c r="M56" s="47"/>
      <c r="N56" s="68">
        <f t="shared" si="11"/>
        <v>48</v>
      </c>
      <c r="O56" s="47">
        <v>48</v>
      </c>
      <c r="P56" s="47"/>
      <c r="Q56" s="69">
        <f>SUM(R56:S56)</f>
        <v>778.13</v>
      </c>
      <c r="R56" s="70">
        <f>702+76.13</f>
        <v>778.13</v>
      </c>
      <c r="S56" s="70"/>
      <c r="T56" s="69">
        <f t="shared" si="4"/>
        <v>0</v>
      </c>
      <c r="U56" s="70"/>
      <c r="V56" s="70"/>
      <c r="W56" s="47"/>
      <c r="X56" s="47">
        <v>1935</v>
      </c>
      <c r="Y56" s="71"/>
      <c r="Z56" s="46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</row>
    <row r="57" spans="1:119" ht="12.75" customHeight="1">
      <c r="A57" s="40">
        <v>1</v>
      </c>
      <c r="B57" s="235">
        <f t="shared" si="10"/>
        <v>49</v>
      </c>
      <c r="C57" s="49">
        <v>6037</v>
      </c>
      <c r="D57" s="192" t="s">
        <v>190</v>
      </c>
      <c r="E57" s="50" t="s">
        <v>28</v>
      </c>
      <c r="F57" s="50" t="s">
        <v>29</v>
      </c>
      <c r="G57" s="50" t="s">
        <v>38</v>
      </c>
      <c r="H57" s="155" t="s">
        <v>219</v>
      </c>
      <c r="I57" s="79"/>
      <c r="J57" s="170">
        <v>1</v>
      </c>
      <c r="K57" s="164">
        <f t="shared" si="1"/>
        <v>1</v>
      </c>
      <c r="L57" s="47">
        <v>1</v>
      </c>
      <c r="M57" s="47"/>
      <c r="N57" s="164">
        <f t="shared" si="11"/>
        <v>3</v>
      </c>
      <c r="O57" s="47">
        <v>3</v>
      </c>
      <c r="P57" s="47"/>
      <c r="Q57" s="69">
        <f>SUM(R57:S57)</f>
        <v>54.42</v>
      </c>
      <c r="R57" s="70">
        <v>54.42</v>
      </c>
      <c r="S57" s="70"/>
      <c r="T57" s="69">
        <f t="shared" si="4"/>
        <v>0</v>
      </c>
      <c r="U57" s="70"/>
      <c r="V57" s="70"/>
      <c r="W57" s="47"/>
      <c r="X57" s="47">
        <v>1923</v>
      </c>
      <c r="Y57" s="71"/>
      <c r="Z57" s="46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</row>
    <row r="58" spans="1:119" ht="12.75" customHeight="1">
      <c r="A58" s="40">
        <v>1</v>
      </c>
      <c r="B58" s="248">
        <f t="shared" si="10"/>
        <v>50</v>
      </c>
      <c r="C58" s="9">
        <v>3032</v>
      </c>
      <c r="D58" s="191" t="s">
        <v>189</v>
      </c>
      <c r="E58" s="10" t="s">
        <v>28</v>
      </c>
      <c r="F58" s="10" t="s">
        <v>29</v>
      </c>
      <c r="G58" s="10" t="s">
        <v>39</v>
      </c>
      <c r="H58" s="154">
        <v>8</v>
      </c>
      <c r="I58" s="79"/>
      <c r="J58" s="170"/>
      <c r="K58" s="164">
        <f t="shared" si="1"/>
        <v>0</v>
      </c>
      <c r="L58" s="47"/>
      <c r="M58" s="47"/>
      <c r="N58" s="164">
        <f t="shared" si="11"/>
        <v>0</v>
      </c>
      <c r="O58" s="47"/>
      <c r="P58" s="47"/>
      <c r="Q58" s="69">
        <f>SUM(R58:S58)</f>
        <v>0</v>
      </c>
      <c r="R58" s="70"/>
      <c r="S58" s="70"/>
      <c r="T58" s="69">
        <f t="shared" si="4"/>
        <v>0</v>
      </c>
      <c r="U58" s="70"/>
      <c r="V58" s="70"/>
      <c r="W58" s="47"/>
      <c r="X58" s="47">
        <v>1896</v>
      </c>
      <c r="Y58" s="71"/>
      <c r="Z58" s="46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</row>
    <row r="59" spans="1:119" ht="12.75" customHeight="1">
      <c r="A59" s="40">
        <v>2</v>
      </c>
      <c r="B59" s="48">
        <f t="shared" si="10"/>
        <v>51</v>
      </c>
      <c r="C59" s="49">
        <v>3030</v>
      </c>
      <c r="D59" s="192" t="s">
        <v>190</v>
      </c>
      <c r="E59" s="50" t="s">
        <v>28</v>
      </c>
      <c r="F59" s="50" t="s">
        <v>29</v>
      </c>
      <c r="G59" s="50" t="s">
        <v>40</v>
      </c>
      <c r="H59" s="155">
        <v>3</v>
      </c>
      <c r="I59" s="79">
        <v>1</v>
      </c>
      <c r="J59" s="170"/>
      <c r="K59" s="164">
        <f t="shared" si="1"/>
        <v>2</v>
      </c>
      <c r="L59" s="47">
        <v>2</v>
      </c>
      <c r="M59" s="47"/>
      <c r="N59" s="68">
        <f t="shared" si="11"/>
        <v>8</v>
      </c>
      <c r="O59" s="47">
        <v>8</v>
      </c>
      <c r="P59" s="47"/>
      <c r="Q59" s="69">
        <f aca="true" t="shared" si="12" ref="Q59:Q65">SUM(R59:S59)</f>
        <v>126.58</v>
      </c>
      <c r="R59" s="70">
        <v>126.58</v>
      </c>
      <c r="S59" s="70"/>
      <c r="T59" s="69">
        <f t="shared" si="4"/>
        <v>0</v>
      </c>
      <c r="U59" s="70"/>
      <c r="V59" s="70"/>
      <c r="W59" s="47"/>
      <c r="X59" s="47">
        <v>1913</v>
      </c>
      <c r="Y59" s="71"/>
      <c r="Z59" s="46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</row>
    <row r="60" spans="1:119" ht="12.75" customHeight="1">
      <c r="A60" s="40">
        <v>2</v>
      </c>
      <c r="B60" s="8">
        <f t="shared" si="10"/>
        <v>52</v>
      </c>
      <c r="C60" s="9">
        <v>3031</v>
      </c>
      <c r="D60" s="191" t="s">
        <v>189</v>
      </c>
      <c r="E60" s="10" t="s">
        <v>28</v>
      </c>
      <c r="F60" s="10" t="s">
        <v>29</v>
      </c>
      <c r="G60" s="10" t="s">
        <v>40</v>
      </c>
      <c r="H60" s="154">
        <v>27</v>
      </c>
      <c r="I60" s="79"/>
      <c r="J60" s="170"/>
      <c r="K60" s="164">
        <f t="shared" si="1"/>
        <v>0</v>
      </c>
      <c r="L60" s="47"/>
      <c r="M60" s="47"/>
      <c r="N60" s="164">
        <f t="shared" si="11"/>
        <v>0</v>
      </c>
      <c r="O60" s="47"/>
      <c r="P60" s="47"/>
      <c r="Q60" s="69">
        <f t="shared" si="12"/>
        <v>0</v>
      </c>
      <c r="R60" s="70"/>
      <c r="S60" s="70"/>
      <c r="T60" s="69">
        <f t="shared" si="4"/>
        <v>0</v>
      </c>
      <c r="U60" s="70"/>
      <c r="V60" s="70"/>
      <c r="W60" s="47"/>
      <c r="X60" s="47">
        <v>1911</v>
      </c>
      <c r="Y60" s="237"/>
      <c r="Z60" s="46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</row>
    <row r="61" spans="1:119" ht="12.75" customHeight="1">
      <c r="A61" s="40">
        <v>2</v>
      </c>
      <c r="B61" s="8">
        <f t="shared" si="10"/>
        <v>53</v>
      </c>
      <c r="C61" s="9">
        <v>3027</v>
      </c>
      <c r="D61" s="191" t="s">
        <v>189</v>
      </c>
      <c r="E61" s="10" t="s">
        <v>41</v>
      </c>
      <c r="F61" s="10" t="s">
        <v>29</v>
      </c>
      <c r="G61" s="10" t="s">
        <v>42</v>
      </c>
      <c r="H61" s="154">
        <v>3</v>
      </c>
      <c r="I61" s="79"/>
      <c r="J61" s="170"/>
      <c r="K61" s="164">
        <f t="shared" si="1"/>
        <v>0</v>
      </c>
      <c r="L61" s="47"/>
      <c r="M61" s="47"/>
      <c r="N61" s="164">
        <f t="shared" si="11"/>
        <v>0</v>
      </c>
      <c r="O61" s="47"/>
      <c r="P61" s="47"/>
      <c r="Q61" s="69">
        <f t="shared" si="12"/>
        <v>0</v>
      </c>
      <c r="R61" s="70"/>
      <c r="S61" s="70"/>
      <c r="T61" s="69">
        <f t="shared" si="4"/>
        <v>0</v>
      </c>
      <c r="U61" s="70"/>
      <c r="V61" s="70"/>
      <c r="W61" s="47"/>
      <c r="X61" s="47">
        <v>1910</v>
      </c>
      <c r="Y61" s="237" t="s">
        <v>159</v>
      </c>
      <c r="Z61" s="46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</row>
    <row r="62" spans="1:119" ht="12.75" customHeight="1">
      <c r="A62" s="40">
        <v>2</v>
      </c>
      <c r="B62" s="8">
        <f t="shared" si="10"/>
        <v>54</v>
      </c>
      <c r="C62" s="9">
        <v>3026</v>
      </c>
      <c r="D62" s="191" t="s">
        <v>189</v>
      </c>
      <c r="E62" s="10" t="s">
        <v>28</v>
      </c>
      <c r="F62" s="10" t="s">
        <v>29</v>
      </c>
      <c r="G62" s="10" t="s">
        <v>42</v>
      </c>
      <c r="H62" s="154">
        <v>10</v>
      </c>
      <c r="I62" s="79"/>
      <c r="J62" s="170"/>
      <c r="K62" s="164">
        <f t="shared" si="1"/>
        <v>0</v>
      </c>
      <c r="L62" s="47"/>
      <c r="M62" s="47"/>
      <c r="N62" s="164">
        <f t="shared" si="11"/>
        <v>0</v>
      </c>
      <c r="O62" s="47"/>
      <c r="P62" s="47"/>
      <c r="Q62" s="69">
        <f t="shared" si="12"/>
        <v>0</v>
      </c>
      <c r="R62" s="70"/>
      <c r="S62" s="70"/>
      <c r="T62" s="69">
        <f t="shared" si="4"/>
        <v>0</v>
      </c>
      <c r="U62" s="70"/>
      <c r="V62" s="70"/>
      <c r="W62" s="47"/>
      <c r="X62" s="47">
        <v>1910</v>
      </c>
      <c r="Y62" s="71"/>
      <c r="Z62" s="46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</row>
    <row r="63" spans="1:119" ht="12.75" customHeight="1">
      <c r="A63" s="40">
        <v>2</v>
      </c>
      <c r="B63" s="48">
        <f t="shared" si="10"/>
        <v>55</v>
      </c>
      <c r="C63" s="49">
        <v>3029</v>
      </c>
      <c r="D63" s="192" t="s">
        <v>190</v>
      </c>
      <c r="E63" s="50" t="s">
        <v>28</v>
      </c>
      <c r="F63" s="50" t="s">
        <v>29</v>
      </c>
      <c r="G63" s="50" t="s">
        <v>42</v>
      </c>
      <c r="H63" s="155">
        <v>11</v>
      </c>
      <c r="I63" s="79">
        <v>1</v>
      </c>
      <c r="J63" s="170"/>
      <c r="K63" s="164">
        <f t="shared" si="1"/>
        <v>0</v>
      </c>
      <c r="L63" s="47"/>
      <c r="M63" s="47"/>
      <c r="N63" s="164">
        <f t="shared" si="11"/>
        <v>0</v>
      </c>
      <c r="O63" s="47"/>
      <c r="P63" s="47"/>
      <c r="Q63" s="69">
        <f t="shared" si="12"/>
        <v>0</v>
      </c>
      <c r="R63" s="70"/>
      <c r="S63" s="70"/>
      <c r="T63" s="69">
        <f t="shared" si="4"/>
        <v>0</v>
      </c>
      <c r="U63" s="70"/>
      <c r="V63" s="70"/>
      <c r="W63" s="47"/>
      <c r="X63" s="47">
        <v>1910</v>
      </c>
      <c r="Y63" s="71"/>
      <c r="Z63" s="46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</row>
    <row r="64" spans="1:119" ht="12.75" customHeight="1">
      <c r="A64" s="40">
        <v>2</v>
      </c>
      <c r="B64" s="48">
        <f t="shared" si="10"/>
        <v>56</v>
      </c>
      <c r="C64" s="49">
        <v>3028</v>
      </c>
      <c r="D64" s="192" t="s">
        <v>190</v>
      </c>
      <c r="E64" s="50" t="s">
        <v>28</v>
      </c>
      <c r="F64" s="50" t="s">
        <v>29</v>
      </c>
      <c r="G64" s="50" t="s">
        <v>42</v>
      </c>
      <c r="H64" s="155">
        <v>14</v>
      </c>
      <c r="I64" s="79">
        <v>1</v>
      </c>
      <c r="J64" s="170"/>
      <c r="K64" s="164">
        <f t="shared" si="1"/>
        <v>1</v>
      </c>
      <c r="L64" s="47">
        <v>1</v>
      </c>
      <c r="M64" s="47"/>
      <c r="N64" s="68">
        <f t="shared" si="11"/>
        <v>3</v>
      </c>
      <c r="O64" s="47">
        <v>3</v>
      </c>
      <c r="P64" s="47"/>
      <c r="Q64" s="69">
        <f t="shared" si="12"/>
        <v>45.54</v>
      </c>
      <c r="R64" s="70">
        <v>45.54</v>
      </c>
      <c r="S64" s="70"/>
      <c r="T64" s="69">
        <f t="shared" si="4"/>
        <v>0</v>
      </c>
      <c r="U64" s="70"/>
      <c r="V64" s="70"/>
      <c r="W64" s="47"/>
      <c r="X64" s="47">
        <v>1912</v>
      </c>
      <c r="Y64" s="71"/>
      <c r="Z64" s="46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</row>
    <row r="65" spans="1:119" ht="12.75" customHeight="1">
      <c r="A65" s="40">
        <v>2</v>
      </c>
      <c r="B65" s="48">
        <f t="shared" si="10"/>
        <v>57</v>
      </c>
      <c r="C65" s="49">
        <v>3033</v>
      </c>
      <c r="D65" s="192" t="s">
        <v>190</v>
      </c>
      <c r="E65" s="50" t="s">
        <v>32</v>
      </c>
      <c r="F65" s="50" t="s">
        <v>29</v>
      </c>
      <c r="G65" s="50" t="s">
        <v>43</v>
      </c>
      <c r="H65" s="155">
        <v>12</v>
      </c>
      <c r="I65" s="79">
        <v>1</v>
      </c>
      <c r="J65" s="170"/>
      <c r="K65" s="164">
        <f t="shared" si="1"/>
        <v>1</v>
      </c>
      <c r="L65" s="47">
        <v>1</v>
      </c>
      <c r="M65" s="47"/>
      <c r="N65" s="68">
        <f t="shared" si="11"/>
        <v>3</v>
      </c>
      <c r="O65" s="47">
        <v>3</v>
      </c>
      <c r="P65" s="47"/>
      <c r="Q65" s="69">
        <f t="shared" si="12"/>
        <v>47.9</v>
      </c>
      <c r="R65" s="70">
        <v>47.9</v>
      </c>
      <c r="S65" s="70"/>
      <c r="T65" s="69">
        <f t="shared" si="4"/>
        <v>0</v>
      </c>
      <c r="U65" s="70"/>
      <c r="V65" s="70"/>
      <c r="W65" s="47"/>
      <c r="X65" s="47">
        <v>1920</v>
      </c>
      <c r="Y65" s="71"/>
      <c r="Z65" s="46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</row>
    <row r="66" spans="1:119" ht="12.75" customHeight="1">
      <c r="A66" s="40">
        <v>2</v>
      </c>
      <c r="B66" s="8">
        <f t="shared" si="10"/>
        <v>58</v>
      </c>
      <c r="C66" s="9">
        <v>3046</v>
      </c>
      <c r="D66" s="191" t="s">
        <v>189</v>
      </c>
      <c r="E66" s="10" t="s">
        <v>28</v>
      </c>
      <c r="F66" s="10" t="s">
        <v>29</v>
      </c>
      <c r="G66" s="10" t="s">
        <v>44</v>
      </c>
      <c r="H66" s="154">
        <v>1</v>
      </c>
      <c r="I66" s="79"/>
      <c r="J66" s="170"/>
      <c r="K66" s="164">
        <f t="shared" si="1"/>
        <v>0</v>
      </c>
      <c r="L66" s="47"/>
      <c r="M66" s="47"/>
      <c r="N66" s="164">
        <f t="shared" si="11"/>
        <v>0</v>
      </c>
      <c r="O66" s="47"/>
      <c r="P66" s="47"/>
      <c r="Q66" s="69">
        <f aca="true" t="shared" si="13" ref="Q66:Q71">SUM(R66:S66)</f>
        <v>0</v>
      </c>
      <c r="R66" s="70"/>
      <c r="S66" s="70"/>
      <c r="T66" s="69">
        <f t="shared" si="4"/>
        <v>0</v>
      </c>
      <c r="U66" s="70"/>
      <c r="V66" s="70"/>
      <c r="W66" s="47"/>
      <c r="X66" s="47">
        <v>1920</v>
      </c>
      <c r="Y66" s="71"/>
      <c r="Z66" s="46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</row>
    <row r="67" spans="1:119" ht="12.75" customHeight="1">
      <c r="A67" s="40">
        <v>2</v>
      </c>
      <c r="B67" s="8">
        <f t="shared" si="10"/>
        <v>59</v>
      </c>
      <c r="C67" s="9">
        <v>3047</v>
      </c>
      <c r="D67" s="191" t="s">
        <v>189</v>
      </c>
      <c r="E67" s="10" t="s">
        <v>28</v>
      </c>
      <c r="F67" s="10" t="s">
        <v>29</v>
      </c>
      <c r="G67" s="10" t="s">
        <v>44</v>
      </c>
      <c r="H67" s="154">
        <v>6</v>
      </c>
      <c r="I67" s="79"/>
      <c r="J67" s="170"/>
      <c r="K67" s="164">
        <f t="shared" si="1"/>
        <v>0</v>
      </c>
      <c r="L67" s="47"/>
      <c r="M67" s="47"/>
      <c r="N67" s="164">
        <f t="shared" si="11"/>
        <v>0</v>
      </c>
      <c r="O67" s="47"/>
      <c r="P67" s="47"/>
      <c r="Q67" s="69">
        <f t="shared" si="13"/>
        <v>0</v>
      </c>
      <c r="R67" s="70"/>
      <c r="S67" s="70"/>
      <c r="T67" s="69">
        <f t="shared" si="4"/>
        <v>0</v>
      </c>
      <c r="U67" s="70"/>
      <c r="V67" s="70"/>
      <c r="W67" s="47"/>
      <c r="X67" s="47">
        <v>1920</v>
      </c>
      <c r="Y67" s="71"/>
      <c r="Z67" s="46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</row>
    <row r="68" spans="1:119" ht="12.75" customHeight="1">
      <c r="A68" s="40">
        <v>2</v>
      </c>
      <c r="B68" s="48">
        <f t="shared" si="10"/>
        <v>60</v>
      </c>
      <c r="C68" s="49">
        <v>3034</v>
      </c>
      <c r="D68" s="192" t="s">
        <v>190</v>
      </c>
      <c r="E68" s="50" t="s">
        <v>28</v>
      </c>
      <c r="F68" s="50" t="s">
        <v>29</v>
      </c>
      <c r="G68" s="50" t="s">
        <v>45</v>
      </c>
      <c r="H68" s="155">
        <v>2</v>
      </c>
      <c r="I68" s="79">
        <v>1</v>
      </c>
      <c r="J68" s="170"/>
      <c r="K68" s="164">
        <f t="shared" si="1"/>
        <v>0</v>
      </c>
      <c r="L68" s="47"/>
      <c r="M68" s="47"/>
      <c r="N68" s="68">
        <f t="shared" si="11"/>
        <v>0</v>
      </c>
      <c r="O68" s="47"/>
      <c r="P68" s="47"/>
      <c r="Q68" s="69">
        <f t="shared" si="13"/>
        <v>0</v>
      </c>
      <c r="R68" s="70"/>
      <c r="S68" s="70"/>
      <c r="T68" s="69">
        <f t="shared" si="4"/>
        <v>0</v>
      </c>
      <c r="U68" s="70"/>
      <c r="V68" s="70"/>
      <c r="W68" s="47"/>
      <c r="X68" s="47">
        <v>1912</v>
      </c>
      <c r="Y68" s="71"/>
      <c r="Z68" s="46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</row>
    <row r="69" spans="1:119" ht="12.75" customHeight="1">
      <c r="A69" s="40">
        <v>2</v>
      </c>
      <c r="B69" s="8">
        <f t="shared" si="10"/>
        <v>61</v>
      </c>
      <c r="C69" s="9">
        <v>3035</v>
      </c>
      <c r="D69" s="191" t="s">
        <v>189</v>
      </c>
      <c r="E69" s="10" t="s">
        <v>28</v>
      </c>
      <c r="F69" s="10" t="s">
        <v>29</v>
      </c>
      <c r="G69" s="10" t="s">
        <v>45</v>
      </c>
      <c r="H69" s="154">
        <v>4</v>
      </c>
      <c r="I69" s="79"/>
      <c r="J69" s="170"/>
      <c r="K69" s="164">
        <f t="shared" si="1"/>
        <v>0</v>
      </c>
      <c r="L69" s="47"/>
      <c r="M69" s="47"/>
      <c r="N69" s="164">
        <f t="shared" si="11"/>
        <v>0</v>
      </c>
      <c r="O69" s="47"/>
      <c r="P69" s="47"/>
      <c r="Q69" s="69">
        <f t="shared" si="13"/>
        <v>0</v>
      </c>
      <c r="R69" s="70"/>
      <c r="S69" s="70"/>
      <c r="T69" s="69">
        <f t="shared" si="4"/>
        <v>0</v>
      </c>
      <c r="U69" s="70"/>
      <c r="V69" s="70"/>
      <c r="W69" s="47"/>
      <c r="X69" s="47">
        <v>1922</v>
      </c>
      <c r="Y69" s="71"/>
      <c r="Z69" s="46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</row>
    <row r="70" spans="1:119" ht="12.75" customHeight="1">
      <c r="A70" s="40">
        <v>2</v>
      </c>
      <c r="B70" s="8">
        <f t="shared" si="10"/>
        <v>62</v>
      </c>
      <c r="C70" s="9">
        <v>3045</v>
      </c>
      <c r="D70" s="191" t="s">
        <v>189</v>
      </c>
      <c r="E70" s="10" t="s">
        <v>28</v>
      </c>
      <c r="F70" s="10" t="s">
        <v>29</v>
      </c>
      <c r="G70" s="10" t="s">
        <v>45</v>
      </c>
      <c r="H70" s="154">
        <v>5</v>
      </c>
      <c r="I70" s="79"/>
      <c r="J70" s="170"/>
      <c r="K70" s="164">
        <f t="shared" si="1"/>
        <v>0</v>
      </c>
      <c r="L70" s="47"/>
      <c r="M70" s="47"/>
      <c r="N70" s="164">
        <f t="shared" si="11"/>
        <v>0</v>
      </c>
      <c r="O70" s="47"/>
      <c r="P70" s="47"/>
      <c r="Q70" s="69">
        <f t="shared" si="13"/>
        <v>0</v>
      </c>
      <c r="R70" s="70"/>
      <c r="S70" s="70"/>
      <c r="T70" s="69">
        <f t="shared" si="4"/>
        <v>0</v>
      </c>
      <c r="U70" s="70"/>
      <c r="V70" s="70"/>
      <c r="W70" s="47"/>
      <c r="X70" s="47">
        <v>1912</v>
      </c>
      <c r="Y70" s="71"/>
      <c r="Z70" s="46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</row>
    <row r="71" spans="1:119" ht="12.75" customHeight="1">
      <c r="A71" s="40">
        <v>2</v>
      </c>
      <c r="B71" s="8">
        <f t="shared" si="10"/>
        <v>63</v>
      </c>
      <c r="C71" s="9">
        <v>3037</v>
      </c>
      <c r="D71" s="191" t="s">
        <v>189</v>
      </c>
      <c r="E71" s="10" t="s">
        <v>28</v>
      </c>
      <c r="F71" s="10" t="s">
        <v>29</v>
      </c>
      <c r="G71" s="10" t="s">
        <v>45</v>
      </c>
      <c r="H71" s="154">
        <v>7</v>
      </c>
      <c r="I71" s="79"/>
      <c r="J71" s="170"/>
      <c r="K71" s="164">
        <f t="shared" si="1"/>
        <v>0</v>
      </c>
      <c r="L71" s="47"/>
      <c r="M71" s="47"/>
      <c r="N71" s="164">
        <f t="shared" si="11"/>
        <v>0</v>
      </c>
      <c r="O71" s="47"/>
      <c r="P71" s="47"/>
      <c r="Q71" s="69">
        <f t="shared" si="13"/>
        <v>0</v>
      </c>
      <c r="R71" s="70"/>
      <c r="S71" s="70"/>
      <c r="T71" s="69">
        <f t="shared" si="4"/>
        <v>0</v>
      </c>
      <c r="U71" s="70"/>
      <c r="V71" s="70"/>
      <c r="W71" s="47"/>
      <c r="X71" s="47">
        <v>1912</v>
      </c>
      <c r="Y71" s="71"/>
      <c r="Z71" s="46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</row>
    <row r="72" spans="1:119" ht="12.75" customHeight="1">
      <c r="A72" s="236">
        <v>2</v>
      </c>
      <c r="B72" s="48">
        <f t="shared" si="10"/>
        <v>64</v>
      </c>
      <c r="C72" s="49">
        <v>3036</v>
      </c>
      <c r="D72" s="192" t="s">
        <v>190</v>
      </c>
      <c r="E72" s="50" t="s">
        <v>28</v>
      </c>
      <c r="F72" s="50" t="s">
        <v>29</v>
      </c>
      <c r="G72" s="50" t="s">
        <v>45</v>
      </c>
      <c r="H72" s="155">
        <v>8</v>
      </c>
      <c r="I72" s="79">
        <v>1</v>
      </c>
      <c r="J72" s="170"/>
      <c r="K72" s="164">
        <f t="shared" si="1"/>
        <v>1</v>
      </c>
      <c r="L72" s="47">
        <v>1</v>
      </c>
      <c r="M72" s="47"/>
      <c r="N72" s="68">
        <f t="shared" si="11"/>
        <v>3</v>
      </c>
      <c r="O72" s="47">
        <v>3</v>
      </c>
      <c r="P72" s="47"/>
      <c r="Q72" s="69">
        <f aca="true" t="shared" si="14" ref="Q72:Q80">SUM(R72:S72)</f>
        <v>50.54</v>
      </c>
      <c r="R72" s="70">
        <v>50.54</v>
      </c>
      <c r="S72" s="70"/>
      <c r="T72" s="69">
        <f t="shared" si="4"/>
        <v>0</v>
      </c>
      <c r="U72" s="70"/>
      <c r="V72" s="70"/>
      <c r="W72" s="47"/>
      <c r="X72" s="47">
        <v>1913</v>
      </c>
      <c r="Y72" s="71"/>
      <c r="Z72" s="46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</row>
    <row r="73" spans="1:119" ht="12.75" customHeight="1">
      <c r="A73" s="40">
        <v>2</v>
      </c>
      <c r="B73" s="235">
        <f t="shared" si="10"/>
        <v>65</v>
      </c>
      <c r="C73" s="49">
        <v>3038</v>
      </c>
      <c r="D73" s="192" t="s">
        <v>190</v>
      </c>
      <c r="E73" s="50" t="s">
        <v>28</v>
      </c>
      <c r="F73" s="50" t="s">
        <v>29</v>
      </c>
      <c r="G73" s="50" t="s">
        <v>45</v>
      </c>
      <c r="H73" s="155">
        <v>11</v>
      </c>
      <c r="I73" s="79">
        <v>1</v>
      </c>
      <c r="J73" s="170"/>
      <c r="K73" s="164">
        <f t="shared" si="1"/>
        <v>1</v>
      </c>
      <c r="L73" s="47"/>
      <c r="M73" s="47">
        <v>1</v>
      </c>
      <c r="N73" s="68">
        <f t="shared" si="11"/>
        <v>1</v>
      </c>
      <c r="O73" s="47"/>
      <c r="P73" s="47">
        <v>1</v>
      </c>
      <c r="Q73" s="69">
        <f t="shared" si="14"/>
        <v>15.04</v>
      </c>
      <c r="R73" s="70"/>
      <c r="S73" s="70">
        <v>15.04</v>
      </c>
      <c r="T73" s="69">
        <f t="shared" si="4"/>
        <v>0</v>
      </c>
      <c r="U73" s="70"/>
      <c r="V73" s="70"/>
      <c r="W73" s="47"/>
      <c r="X73" s="47">
        <v>1920</v>
      </c>
      <c r="Y73" s="71"/>
      <c r="Z73" s="46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</row>
    <row r="74" spans="1:119" ht="12.75" customHeight="1">
      <c r="A74" s="236">
        <v>2</v>
      </c>
      <c r="B74" s="48">
        <f t="shared" si="10"/>
        <v>66</v>
      </c>
      <c r="C74" s="49">
        <v>6003</v>
      </c>
      <c r="D74" s="192" t="s">
        <v>190</v>
      </c>
      <c r="E74" s="50" t="s">
        <v>28</v>
      </c>
      <c r="F74" s="50" t="s">
        <v>29</v>
      </c>
      <c r="G74" s="50" t="s">
        <v>45</v>
      </c>
      <c r="H74" s="155" t="s">
        <v>176</v>
      </c>
      <c r="I74" s="79"/>
      <c r="J74" s="170">
        <v>1</v>
      </c>
      <c r="K74" s="164">
        <f aca="true" t="shared" si="15" ref="K74:K138">SUM(L74:M74)</f>
        <v>1</v>
      </c>
      <c r="L74" s="47"/>
      <c r="M74" s="47">
        <v>1</v>
      </c>
      <c r="N74" s="68">
        <f t="shared" si="11"/>
        <v>10</v>
      </c>
      <c r="O74" s="47"/>
      <c r="P74" s="47">
        <v>10</v>
      </c>
      <c r="Q74" s="69">
        <f t="shared" si="14"/>
        <v>321.07</v>
      </c>
      <c r="R74" s="70">
        <v>0</v>
      </c>
      <c r="S74" s="70">
        <v>321.07</v>
      </c>
      <c r="T74" s="69">
        <f t="shared" si="4"/>
        <v>281.25</v>
      </c>
      <c r="U74" s="70"/>
      <c r="V74" s="70">
        <v>281.25</v>
      </c>
      <c r="W74" s="47"/>
      <c r="X74" s="47">
        <v>1910</v>
      </c>
      <c r="Y74" s="71"/>
      <c r="Z74" s="46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</row>
    <row r="75" spans="1:119" ht="12.75" customHeight="1">
      <c r="A75" s="40">
        <v>2</v>
      </c>
      <c r="B75" s="48">
        <f t="shared" si="10"/>
        <v>67</v>
      </c>
      <c r="C75" s="49">
        <v>3041</v>
      </c>
      <c r="D75" s="192" t="s">
        <v>190</v>
      </c>
      <c r="E75" s="50" t="s">
        <v>28</v>
      </c>
      <c r="F75" s="50" t="s">
        <v>29</v>
      </c>
      <c r="G75" s="50" t="s">
        <v>45</v>
      </c>
      <c r="H75" s="155">
        <v>17</v>
      </c>
      <c r="I75" s="79">
        <v>1</v>
      </c>
      <c r="J75" s="170"/>
      <c r="K75" s="164">
        <f t="shared" si="15"/>
        <v>3</v>
      </c>
      <c r="L75" s="47">
        <v>2</v>
      </c>
      <c r="M75" s="47">
        <v>1</v>
      </c>
      <c r="N75" s="68">
        <f t="shared" si="11"/>
        <v>8</v>
      </c>
      <c r="O75" s="47">
        <v>4</v>
      </c>
      <c r="P75" s="47">
        <v>4</v>
      </c>
      <c r="Q75" s="69">
        <f t="shared" si="14"/>
        <v>159</v>
      </c>
      <c r="R75" s="70">
        <v>73.49</v>
      </c>
      <c r="S75" s="70">
        <v>85.51</v>
      </c>
      <c r="T75" s="69">
        <f t="shared" si="4"/>
        <v>0</v>
      </c>
      <c r="U75" s="70"/>
      <c r="V75" s="70"/>
      <c r="W75" s="47"/>
      <c r="X75" s="47">
        <v>1910</v>
      </c>
      <c r="Y75" s="71"/>
      <c r="Z75" s="46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</row>
    <row r="76" spans="1:119" ht="12.75" customHeight="1">
      <c r="A76" s="40">
        <v>2</v>
      </c>
      <c r="B76" s="48">
        <f t="shared" si="10"/>
        <v>68</v>
      </c>
      <c r="C76" s="49">
        <v>3042</v>
      </c>
      <c r="D76" s="192" t="s">
        <v>190</v>
      </c>
      <c r="E76" s="50" t="s">
        <v>28</v>
      </c>
      <c r="F76" s="50" t="s">
        <v>29</v>
      </c>
      <c r="G76" s="50" t="s">
        <v>45</v>
      </c>
      <c r="H76" s="155">
        <v>22</v>
      </c>
      <c r="I76" s="79">
        <v>1</v>
      </c>
      <c r="J76" s="170"/>
      <c r="K76" s="164">
        <f t="shared" si="15"/>
        <v>1</v>
      </c>
      <c r="L76" s="47"/>
      <c r="M76" s="47">
        <v>1</v>
      </c>
      <c r="N76" s="68">
        <f t="shared" si="11"/>
        <v>3</v>
      </c>
      <c r="O76" s="47"/>
      <c r="P76" s="47">
        <v>3</v>
      </c>
      <c r="Q76" s="69">
        <f t="shared" si="14"/>
        <v>53.76</v>
      </c>
      <c r="R76" s="70"/>
      <c r="S76" s="70">
        <v>53.76</v>
      </c>
      <c r="T76" s="69">
        <f aca="true" t="shared" si="16" ref="T76:T140">SUM(U76:V76)</f>
        <v>0</v>
      </c>
      <c r="U76" s="70"/>
      <c r="V76" s="70"/>
      <c r="W76" s="47"/>
      <c r="X76" s="47">
        <v>1910</v>
      </c>
      <c r="Y76" s="71"/>
      <c r="Z76" s="46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</row>
    <row r="77" spans="1:119" ht="12.75" customHeight="1">
      <c r="A77" s="40">
        <v>2</v>
      </c>
      <c r="B77" s="8">
        <f t="shared" si="10"/>
        <v>69</v>
      </c>
      <c r="C77" s="9">
        <v>3044</v>
      </c>
      <c r="D77" s="191" t="s">
        <v>189</v>
      </c>
      <c r="E77" s="10" t="s">
        <v>28</v>
      </c>
      <c r="F77" s="10" t="s">
        <v>29</v>
      </c>
      <c r="G77" s="10" t="s">
        <v>45</v>
      </c>
      <c r="H77" s="154">
        <v>24</v>
      </c>
      <c r="I77" s="79"/>
      <c r="J77" s="170"/>
      <c r="K77" s="164">
        <f t="shared" si="15"/>
        <v>0</v>
      </c>
      <c r="L77" s="47"/>
      <c r="M77" s="47"/>
      <c r="N77" s="164">
        <f t="shared" si="11"/>
        <v>0</v>
      </c>
      <c r="O77" s="47"/>
      <c r="P77" s="47"/>
      <c r="Q77" s="69">
        <f t="shared" si="14"/>
        <v>0</v>
      </c>
      <c r="R77" s="70"/>
      <c r="S77" s="70"/>
      <c r="T77" s="69">
        <f t="shared" si="16"/>
        <v>0</v>
      </c>
      <c r="U77" s="70"/>
      <c r="V77" s="70"/>
      <c r="W77" s="47"/>
      <c r="X77" s="47">
        <v>1910</v>
      </c>
      <c r="Y77" s="71"/>
      <c r="Z77" s="46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</row>
    <row r="78" spans="1:119" ht="12.75" customHeight="1">
      <c r="A78" s="40">
        <v>4</v>
      </c>
      <c r="B78" s="48">
        <f t="shared" si="10"/>
        <v>70</v>
      </c>
      <c r="C78" s="49">
        <v>1032</v>
      </c>
      <c r="D78" s="192" t="s">
        <v>190</v>
      </c>
      <c r="E78" s="50" t="s">
        <v>32</v>
      </c>
      <c r="F78" s="50" t="s">
        <v>29</v>
      </c>
      <c r="G78" s="50" t="s">
        <v>46</v>
      </c>
      <c r="H78" s="155">
        <v>2</v>
      </c>
      <c r="I78" s="79">
        <v>1</v>
      </c>
      <c r="J78" s="170"/>
      <c r="K78" s="164">
        <f t="shared" si="15"/>
        <v>5</v>
      </c>
      <c r="L78" s="47"/>
      <c r="M78" s="47">
        <v>5</v>
      </c>
      <c r="N78" s="68">
        <f t="shared" si="11"/>
        <v>22</v>
      </c>
      <c r="O78" s="47"/>
      <c r="P78" s="47">
        <v>22</v>
      </c>
      <c r="Q78" s="69">
        <f t="shared" si="14"/>
        <v>416.45</v>
      </c>
      <c r="R78" s="70"/>
      <c r="S78" s="70">
        <v>416.45</v>
      </c>
      <c r="T78" s="69">
        <f t="shared" si="16"/>
        <v>406.05</v>
      </c>
      <c r="U78" s="70"/>
      <c r="V78" s="70">
        <v>406.05</v>
      </c>
      <c r="W78" s="47"/>
      <c r="X78" s="47">
        <v>1935</v>
      </c>
      <c r="Y78" s="71"/>
      <c r="Z78" s="46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</row>
    <row r="79" spans="1:119" ht="12.75" customHeight="1">
      <c r="A79" s="236">
        <v>4</v>
      </c>
      <c r="B79" s="48">
        <f t="shared" si="10"/>
        <v>71</v>
      </c>
      <c r="C79" s="49">
        <v>1037</v>
      </c>
      <c r="D79" s="192" t="s">
        <v>190</v>
      </c>
      <c r="E79" s="50" t="s">
        <v>28</v>
      </c>
      <c r="F79" s="50" t="s">
        <v>29</v>
      </c>
      <c r="G79" s="50" t="s">
        <v>46</v>
      </c>
      <c r="H79" s="155" t="s">
        <v>119</v>
      </c>
      <c r="I79" s="79">
        <v>1</v>
      </c>
      <c r="J79" s="170"/>
      <c r="K79" s="164">
        <f t="shared" si="15"/>
        <v>14</v>
      </c>
      <c r="L79" s="47">
        <v>14</v>
      </c>
      <c r="M79" s="47"/>
      <c r="N79" s="68">
        <f t="shared" si="11"/>
        <v>49</v>
      </c>
      <c r="O79" s="47">
        <v>49</v>
      </c>
      <c r="P79" s="47"/>
      <c r="Q79" s="69">
        <f t="shared" si="14"/>
        <v>803.63</v>
      </c>
      <c r="R79" s="70">
        <v>803.63</v>
      </c>
      <c r="S79" s="70"/>
      <c r="T79" s="69">
        <f t="shared" si="16"/>
        <v>0</v>
      </c>
      <c r="U79" s="70"/>
      <c r="V79" s="70"/>
      <c r="W79" s="47"/>
      <c r="X79" s="47">
        <v>1935</v>
      </c>
      <c r="Y79" s="71"/>
      <c r="Z79" s="46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</row>
    <row r="80" spans="1:119" ht="12.75" customHeight="1">
      <c r="A80" s="40">
        <v>4</v>
      </c>
      <c r="B80" s="48">
        <f aca="true" t="shared" si="17" ref="B80:B111">+B79+1</f>
        <v>72</v>
      </c>
      <c r="C80" s="49">
        <v>1033</v>
      </c>
      <c r="D80" s="192" t="s">
        <v>190</v>
      </c>
      <c r="E80" s="50" t="s">
        <v>28</v>
      </c>
      <c r="F80" s="50" t="s">
        <v>29</v>
      </c>
      <c r="G80" s="50" t="s">
        <v>46</v>
      </c>
      <c r="H80" s="155" t="s">
        <v>120</v>
      </c>
      <c r="I80" s="79">
        <v>1</v>
      </c>
      <c r="J80" s="170"/>
      <c r="K80" s="164">
        <f t="shared" si="15"/>
        <v>15</v>
      </c>
      <c r="L80" s="47">
        <v>15</v>
      </c>
      <c r="M80" s="47"/>
      <c r="N80" s="68">
        <f t="shared" si="11"/>
        <v>59</v>
      </c>
      <c r="O80" s="47">
        <v>59</v>
      </c>
      <c r="P80" s="47"/>
      <c r="Q80" s="69">
        <f t="shared" si="14"/>
        <v>973.49</v>
      </c>
      <c r="R80" s="70">
        <f>909.86+63.63</f>
        <v>973.49</v>
      </c>
      <c r="S80" s="70"/>
      <c r="T80" s="69">
        <f t="shared" si="16"/>
        <v>0</v>
      </c>
      <c r="U80" s="70"/>
      <c r="V80" s="70"/>
      <c r="W80" s="47"/>
      <c r="X80" s="47">
        <v>1935</v>
      </c>
      <c r="Y80" s="71"/>
      <c r="Z80" s="46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</row>
    <row r="81" spans="1:119" ht="12.75" customHeight="1">
      <c r="A81" s="40">
        <v>4</v>
      </c>
      <c r="B81" s="48">
        <f t="shared" si="17"/>
        <v>73</v>
      </c>
      <c r="C81" s="49">
        <v>1031</v>
      </c>
      <c r="D81" s="192" t="s">
        <v>190</v>
      </c>
      <c r="E81" s="50" t="s">
        <v>28</v>
      </c>
      <c r="F81" s="50" t="s">
        <v>29</v>
      </c>
      <c r="G81" s="50" t="s">
        <v>46</v>
      </c>
      <c r="H81" s="155">
        <v>30</v>
      </c>
      <c r="I81" s="79">
        <v>1</v>
      </c>
      <c r="J81" s="170"/>
      <c r="K81" s="164">
        <f t="shared" si="15"/>
        <v>3</v>
      </c>
      <c r="L81" s="47">
        <v>2</v>
      </c>
      <c r="M81" s="47">
        <v>1</v>
      </c>
      <c r="N81" s="68">
        <f>SUM(O81:P81)</f>
        <v>12</v>
      </c>
      <c r="O81" s="47">
        <v>8</v>
      </c>
      <c r="P81" s="47">
        <v>4</v>
      </c>
      <c r="Q81" s="69">
        <f>SUM(R81:S81)</f>
        <v>227.26</v>
      </c>
      <c r="R81" s="70">
        <v>152.32</v>
      </c>
      <c r="S81" s="70">
        <v>74.94</v>
      </c>
      <c r="T81" s="69">
        <f t="shared" si="16"/>
        <v>0</v>
      </c>
      <c r="U81" s="70"/>
      <c r="V81" s="70"/>
      <c r="W81" s="47"/>
      <c r="X81" s="47">
        <v>1935</v>
      </c>
      <c r="Y81" s="71"/>
      <c r="Z81" s="46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</row>
    <row r="82" spans="1:119" ht="12.75" customHeight="1">
      <c r="A82" s="40">
        <v>4</v>
      </c>
      <c r="B82" s="48">
        <f t="shared" si="17"/>
        <v>74</v>
      </c>
      <c r="C82" s="49">
        <v>1036</v>
      </c>
      <c r="D82" s="192" t="s">
        <v>190</v>
      </c>
      <c r="E82" s="50" t="s">
        <v>28</v>
      </c>
      <c r="F82" s="50" t="s">
        <v>29</v>
      </c>
      <c r="G82" s="50" t="s">
        <v>46</v>
      </c>
      <c r="H82" s="155">
        <v>42</v>
      </c>
      <c r="I82" s="79">
        <v>1</v>
      </c>
      <c r="J82" s="170"/>
      <c r="K82" s="164">
        <f t="shared" si="15"/>
        <v>4</v>
      </c>
      <c r="L82" s="47">
        <v>4</v>
      </c>
      <c r="M82" s="47"/>
      <c r="N82" s="68">
        <f aca="true" t="shared" si="18" ref="N82:N87">SUM(O82:P82)</f>
        <v>17</v>
      </c>
      <c r="O82" s="47">
        <v>17</v>
      </c>
      <c r="P82" s="47"/>
      <c r="Q82" s="69">
        <f aca="true" t="shared" si="19" ref="Q82:Q87">SUM(R82:S82)</f>
        <v>287.1</v>
      </c>
      <c r="R82" s="70">
        <v>287.1</v>
      </c>
      <c r="S82" s="70"/>
      <c r="T82" s="69">
        <f t="shared" si="16"/>
        <v>0</v>
      </c>
      <c r="U82" s="70"/>
      <c r="V82" s="70"/>
      <c r="W82" s="47"/>
      <c r="X82" s="47">
        <v>1935</v>
      </c>
      <c r="Y82" s="71"/>
      <c r="Z82" s="46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</row>
    <row r="83" spans="1:119" ht="12.75" customHeight="1">
      <c r="A83" s="40">
        <v>4</v>
      </c>
      <c r="B83" s="48">
        <f t="shared" si="17"/>
        <v>75</v>
      </c>
      <c r="C83" s="49">
        <v>1035</v>
      </c>
      <c r="D83" s="192" t="s">
        <v>190</v>
      </c>
      <c r="E83" s="50" t="s">
        <v>28</v>
      </c>
      <c r="F83" s="50" t="s">
        <v>29</v>
      </c>
      <c r="G83" s="50" t="s">
        <v>46</v>
      </c>
      <c r="H83" s="155">
        <v>44</v>
      </c>
      <c r="I83" s="79">
        <v>1</v>
      </c>
      <c r="J83" s="170"/>
      <c r="K83" s="164">
        <f t="shared" si="15"/>
        <v>1</v>
      </c>
      <c r="L83" s="47">
        <v>1</v>
      </c>
      <c r="M83" s="47"/>
      <c r="N83" s="68">
        <f t="shared" si="18"/>
        <v>4</v>
      </c>
      <c r="O83" s="47">
        <v>4</v>
      </c>
      <c r="P83" s="47"/>
      <c r="Q83" s="69">
        <f t="shared" si="19"/>
        <v>75.13</v>
      </c>
      <c r="R83" s="70">
        <v>75.13</v>
      </c>
      <c r="S83" s="70"/>
      <c r="T83" s="69">
        <f t="shared" si="16"/>
        <v>0</v>
      </c>
      <c r="U83" s="70"/>
      <c r="V83" s="70"/>
      <c r="W83" s="47"/>
      <c r="X83" s="47">
        <v>1935</v>
      </c>
      <c r="Y83" s="71"/>
      <c r="Z83" s="46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</row>
    <row r="84" spans="1:119" ht="12.75" customHeight="1">
      <c r="A84" s="40">
        <v>4</v>
      </c>
      <c r="B84" s="48">
        <f t="shared" si="17"/>
        <v>76</v>
      </c>
      <c r="C84" s="49">
        <v>1034</v>
      </c>
      <c r="D84" s="192" t="s">
        <v>190</v>
      </c>
      <c r="E84" s="50" t="s">
        <v>28</v>
      </c>
      <c r="F84" s="50" t="s">
        <v>29</v>
      </c>
      <c r="G84" s="50" t="s">
        <v>46</v>
      </c>
      <c r="H84" s="155" t="s">
        <v>121</v>
      </c>
      <c r="I84" s="79">
        <v>1</v>
      </c>
      <c r="J84" s="170"/>
      <c r="K84" s="164">
        <f t="shared" si="15"/>
        <v>5</v>
      </c>
      <c r="L84" s="47">
        <v>5</v>
      </c>
      <c r="M84" s="47"/>
      <c r="N84" s="68">
        <f t="shared" si="18"/>
        <v>20</v>
      </c>
      <c r="O84" s="47">
        <v>20</v>
      </c>
      <c r="P84" s="47"/>
      <c r="Q84" s="69">
        <f t="shared" si="19"/>
        <v>315.82</v>
      </c>
      <c r="R84" s="70">
        <f>252.74+63.08</f>
        <v>315.82</v>
      </c>
      <c r="S84" s="70"/>
      <c r="T84" s="69">
        <f t="shared" si="16"/>
        <v>0</v>
      </c>
      <c r="U84" s="70"/>
      <c r="V84" s="70"/>
      <c r="W84" s="47"/>
      <c r="X84" s="47">
        <v>1935</v>
      </c>
      <c r="Y84" s="71"/>
      <c r="Z84" s="46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</row>
    <row r="85" spans="1:119" ht="12.75" customHeight="1">
      <c r="A85" s="236">
        <v>2</v>
      </c>
      <c r="B85" s="48">
        <f t="shared" si="17"/>
        <v>77</v>
      </c>
      <c r="C85" s="49">
        <v>1039</v>
      </c>
      <c r="D85" s="192" t="s">
        <v>190</v>
      </c>
      <c r="E85" s="50" t="s">
        <v>34</v>
      </c>
      <c r="F85" s="50" t="s">
        <v>29</v>
      </c>
      <c r="G85" s="50" t="s">
        <v>47</v>
      </c>
      <c r="H85" s="155">
        <v>6</v>
      </c>
      <c r="I85" s="79">
        <v>1</v>
      </c>
      <c r="J85" s="170"/>
      <c r="K85" s="164">
        <f t="shared" si="15"/>
        <v>16</v>
      </c>
      <c r="L85" s="47">
        <f>11+1</f>
        <v>12</v>
      </c>
      <c r="M85" s="47">
        <v>4</v>
      </c>
      <c r="N85" s="68">
        <f t="shared" si="18"/>
        <v>43</v>
      </c>
      <c r="O85" s="47">
        <f>36+3</f>
        <v>39</v>
      </c>
      <c r="P85" s="47">
        <v>4</v>
      </c>
      <c r="Q85" s="69">
        <f t="shared" si="19"/>
        <v>578.01</v>
      </c>
      <c r="R85" s="70">
        <f>489.64+45.17</f>
        <v>534.81</v>
      </c>
      <c r="S85" s="70">
        <v>43.2</v>
      </c>
      <c r="T85" s="69">
        <f t="shared" si="16"/>
        <v>567.2099999999999</v>
      </c>
      <c r="U85" s="70">
        <f>489.64+45.17</f>
        <v>534.81</v>
      </c>
      <c r="V85" s="70">
        <v>32.4</v>
      </c>
      <c r="W85" s="47"/>
      <c r="X85" s="47">
        <v>1970</v>
      </c>
      <c r="Y85" s="71"/>
      <c r="Z85" s="46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</row>
    <row r="86" spans="1:119" ht="12.75" customHeight="1">
      <c r="A86" s="40">
        <v>2</v>
      </c>
      <c r="B86" s="48">
        <f t="shared" si="17"/>
        <v>78</v>
      </c>
      <c r="C86" s="49">
        <v>3052</v>
      </c>
      <c r="D86" s="192" t="s">
        <v>190</v>
      </c>
      <c r="E86" s="50" t="s">
        <v>28</v>
      </c>
      <c r="F86" s="50" t="s">
        <v>29</v>
      </c>
      <c r="G86" s="50" t="s">
        <v>47</v>
      </c>
      <c r="H86" s="155">
        <v>8</v>
      </c>
      <c r="I86" s="79">
        <v>1</v>
      </c>
      <c r="J86" s="170"/>
      <c r="K86" s="164">
        <f t="shared" si="15"/>
        <v>2</v>
      </c>
      <c r="L86" s="47">
        <v>2</v>
      </c>
      <c r="M86" s="47"/>
      <c r="N86" s="68">
        <f t="shared" si="18"/>
        <v>4</v>
      </c>
      <c r="O86" s="47">
        <v>4</v>
      </c>
      <c r="P86" s="47"/>
      <c r="Q86" s="69">
        <f t="shared" si="19"/>
        <v>77.78</v>
      </c>
      <c r="R86" s="70">
        <v>77.78</v>
      </c>
      <c r="S86" s="70"/>
      <c r="T86" s="69">
        <f t="shared" si="16"/>
        <v>0</v>
      </c>
      <c r="U86" s="70"/>
      <c r="V86" s="70"/>
      <c r="W86" s="47"/>
      <c r="X86" s="47">
        <v>1928</v>
      </c>
      <c r="Y86" s="71"/>
      <c r="Z86" s="46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</row>
    <row r="87" spans="1:119" ht="12.75" customHeight="1">
      <c r="A87" s="40">
        <v>2</v>
      </c>
      <c r="B87" s="48">
        <f t="shared" si="17"/>
        <v>79</v>
      </c>
      <c r="C87" s="49">
        <v>1038</v>
      </c>
      <c r="D87" s="192" t="s">
        <v>190</v>
      </c>
      <c r="E87" s="50" t="s">
        <v>34</v>
      </c>
      <c r="F87" s="50" t="s">
        <v>29</v>
      </c>
      <c r="G87" s="50" t="s">
        <v>47</v>
      </c>
      <c r="H87" s="158" t="s">
        <v>161</v>
      </c>
      <c r="I87" s="79">
        <v>1</v>
      </c>
      <c r="J87" s="170"/>
      <c r="K87" s="164">
        <f t="shared" si="15"/>
        <v>9</v>
      </c>
      <c r="L87" s="47">
        <f>8+1</f>
        <v>9</v>
      </c>
      <c r="M87" s="47"/>
      <c r="N87" s="68">
        <f t="shared" si="18"/>
        <v>26</v>
      </c>
      <c r="O87" s="47">
        <f>23+3</f>
        <v>26</v>
      </c>
      <c r="P87" s="47"/>
      <c r="Q87" s="69">
        <f t="shared" si="19"/>
        <v>392.68</v>
      </c>
      <c r="R87" s="70">
        <f>345.94+46.74</f>
        <v>392.68</v>
      </c>
      <c r="S87" s="70"/>
      <c r="T87" s="69">
        <f t="shared" si="16"/>
        <v>0</v>
      </c>
      <c r="U87" s="70"/>
      <c r="V87" s="70"/>
      <c r="W87" s="47"/>
      <c r="X87" s="47">
        <v>1961</v>
      </c>
      <c r="Y87" s="71"/>
      <c r="Z87" s="46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</row>
    <row r="88" spans="1:119" ht="12.75" customHeight="1">
      <c r="A88" s="40">
        <v>2</v>
      </c>
      <c r="B88" s="48">
        <f t="shared" si="17"/>
        <v>80</v>
      </c>
      <c r="C88" s="49">
        <v>3048</v>
      </c>
      <c r="D88" s="192" t="s">
        <v>190</v>
      </c>
      <c r="E88" s="50" t="s">
        <v>28</v>
      </c>
      <c r="F88" s="50" t="s">
        <v>29</v>
      </c>
      <c r="G88" s="50" t="s">
        <v>47</v>
      </c>
      <c r="H88" s="155">
        <v>13</v>
      </c>
      <c r="I88" s="79">
        <v>1</v>
      </c>
      <c r="J88" s="170"/>
      <c r="K88" s="164">
        <f t="shared" si="15"/>
        <v>1</v>
      </c>
      <c r="L88" s="47">
        <v>1</v>
      </c>
      <c r="M88" s="47"/>
      <c r="N88" s="164">
        <f>SUM(O88:P88)</f>
        <v>4</v>
      </c>
      <c r="O88" s="47">
        <v>4</v>
      </c>
      <c r="P88" s="47"/>
      <c r="Q88" s="69">
        <f>SUM(R88:S88)</f>
        <v>75.69</v>
      </c>
      <c r="R88" s="70">
        <v>75.69</v>
      </c>
      <c r="S88" s="70"/>
      <c r="T88" s="69">
        <f t="shared" si="16"/>
        <v>0</v>
      </c>
      <c r="U88" s="70"/>
      <c r="V88" s="70"/>
      <c r="W88" s="47"/>
      <c r="X88" s="47">
        <v>1930</v>
      </c>
      <c r="Y88" s="71"/>
      <c r="Z88" s="46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</row>
    <row r="89" spans="1:119" ht="12.75" customHeight="1">
      <c r="A89" s="236">
        <v>2</v>
      </c>
      <c r="B89" s="48">
        <f t="shared" si="17"/>
        <v>81</v>
      </c>
      <c r="C89" s="49">
        <v>1114</v>
      </c>
      <c r="D89" s="192" t="s">
        <v>190</v>
      </c>
      <c r="E89" s="50" t="s">
        <v>34</v>
      </c>
      <c r="F89" s="50" t="s">
        <v>29</v>
      </c>
      <c r="G89" s="50" t="s">
        <v>47</v>
      </c>
      <c r="H89" s="155" t="s">
        <v>122</v>
      </c>
      <c r="I89" s="79">
        <v>1</v>
      </c>
      <c r="J89" s="170"/>
      <c r="K89" s="164">
        <f t="shared" si="15"/>
        <v>13</v>
      </c>
      <c r="L89" s="47">
        <f>12+1</f>
        <v>13</v>
      </c>
      <c r="M89" s="47"/>
      <c r="N89" s="68">
        <f>SUM(O89:P89)</f>
        <v>46</v>
      </c>
      <c r="O89" s="47">
        <f>43+3</f>
        <v>46</v>
      </c>
      <c r="P89" s="47"/>
      <c r="Q89" s="69">
        <f>SUM(R89:S89)</f>
        <v>819.3</v>
      </c>
      <c r="R89" s="70">
        <f>779.88+39.42</f>
        <v>819.3</v>
      </c>
      <c r="S89" s="70"/>
      <c r="T89" s="69">
        <f t="shared" si="16"/>
        <v>819.3</v>
      </c>
      <c r="U89" s="70">
        <f>779.88+39.42</f>
        <v>819.3</v>
      </c>
      <c r="V89" s="70"/>
      <c r="W89" s="47"/>
      <c r="X89" s="47">
        <v>1995</v>
      </c>
      <c r="Y89" s="71"/>
      <c r="Z89" s="46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</row>
    <row r="90" spans="1:119" ht="12.75" customHeight="1">
      <c r="A90" s="40">
        <v>2</v>
      </c>
      <c r="B90" s="48">
        <f t="shared" si="17"/>
        <v>82</v>
      </c>
      <c r="C90" s="49">
        <v>1040</v>
      </c>
      <c r="D90" s="192" t="s">
        <v>190</v>
      </c>
      <c r="E90" s="50" t="s">
        <v>34</v>
      </c>
      <c r="F90" s="50" t="s">
        <v>29</v>
      </c>
      <c r="G90" s="50" t="s">
        <v>47</v>
      </c>
      <c r="H90" s="155">
        <v>34</v>
      </c>
      <c r="I90" s="79">
        <v>1</v>
      </c>
      <c r="J90" s="170"/>
      <c r="K90" s="164">
        <f t="shared" si="15"/>
        <v>3</v>
      </c>
      <c r="L90" s="47">
        <v>3</v>
      </c>
      <c r="M90" s="47"/>
      <c r="N90" s="68">
        <f>SUM(O90:P90)</f>
        <v>5</v>
      </c>
      <c r="O90" s="47">
        <v>5</v>
      </c>
      <c r="P90" s="47"/>
      <c r="Q90" s="69">
        <f>SUM(R90:S90)</f>
        <v>104.1</v>
      </c>
      <c r="R90" s="70">
        <v>104.1</v>
      </c>
      <c r="S90" s="70"/>
      <c r="T90" s="69">
        <f t="shared" si="16"/>
        <v>0</v>
      </c>
      <c r="U90" s="70"/>
      <c r="V90" s="70"/>
      <c r="W90" s="47"/>
      <c r="X90" s="47">
        <v>1989</v>
      </c>
      <c r="Y90" s="71"/>
      <c r="Z90" s="46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</row>
    <row r="91" spans="1:119" ht="12.75" customHeight="1">
      <c r="A91" s="40">
        <v>2</v>
      </c>
      <c r="B91" s="48">
        <f t="shared" si="17"/>
        <v>83</v>
      </c>
      <c r="C91" s="49">
        <v>3049</v>
      </c>
      <c r="D91" s="192" t="s">
        <v>190</v>
      </c>
      <c r="E91" s="50" t="s">
        <v>34</v>
      </c>
      <c r="F91" s="50" t="s">
        <v>29</v>
      </c>
      <c r="G91" s="50" t="s">
        <v>47</v>
      </c>
      <c r="H91" s="155">
        <v>36</v>
      </c>
      <c r="I91" s="79">
        <v>1</v>
      </c>
      <c r="J91" s="170"/>
      <c r="K91" s="164">
        <f t="shared" si="15"/>
        <v>4</v>
      </c>
      <c r="L91" s="47">
        <v>3</v>
      </c>
      <c r="M91" s="47">
        <v>1</v>
      </c>
      <c r="N91" s="68">
        <f>SUM(O91:P91)</f>
        <v>18</v>
      </c>
      <c r="O91" s="47">
        <v>12</v>
      </c>
      <c r="P91" s="47">
        <v>6</v>
      </c>
      <c r="Q91" s="69">
        <f>SUM(R91:S91)</f>
        <v>256.55</v>
      </c>
      <c r="R91" s="70">
        <v>151.87</v>
      </c>
      <c r="S91" s="70">
        <v>104.68</v>
      </c>
      <c r="T91" s="69">
        <f t="shared" si="16"/>
        <v>256.55</v>
      </c>
      <c r="U91" s="70">
        <v>151.87</v>
      </c>
      <c r="V91" s="70">
        <v>104.68</v>
      </c>
      <c r="W91" s="47"/>
      <c r="X91" s="47">
        <v>1984</v>
      </c>
      <c r="Y91" s="71"/>
      <c r="Z91" s="46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</row>
    <row r="92" spans="1:119" ht="12.75" customHeight="1">
      <c r="A92" s="40">
        <v>2</v>
      </c>
      <c r="B92" s="65">
        <f t="shared" si="17"/>
        <v>84</v>
      </c>
      <c r="C92" s="9">
        <v>6018</v>
      </c>
      <c r="D92" s="191" t="s">
        <v>189</v>
      </c>
      <c r="E92" s="10" t="s">
        <v>28</v>
      </c>
      <c r="F92" s="10" t="s">
        <v>29</v>
      </c>
      <c r="G92" s="10" t="s">
        <v>48</v>
      </c>
      <c r="H92" s="154">
        <v>2</v>
      </c>
      <c r="I92" s="79"/>
      <c r="J92" s="170"/>
      <c r="K92" s="164">
        <f t="shared" si="15"/>
        <v>0</v>
      </c>
      <c r="L92" s="47"/>
      <c r="M92" s="47"/>
      <c r="N92" s="164">
        <f>SUM(O92:P92)</f>
        <v>0</v>
      </c>
      <c r="O92" s="47"/>
      <c r="P92" s="47"/>
      <c r="Q92" s="69">
        <f aca="true" t="shared" si="20" ref="Q92:Q156">SUM(R92:S92)</f>
        <v>0</v>
      </c>
      <c r="R92" s="70"/>
      <c r="S92" s="70"/>
      <c r="T92" s="69">
        <f t="shared" si="16"/>
        <v>0</v>
      </c>
      <c r="U92" s="70"/>
      <c r="V92" s="70"/>
      <c r="W92" s="47"/>
      <c r="X92" s="171">
        <v>1900</v>
      </c>
      <c r="Y92" s="71"/>
      <c r="Z92" s="46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</row>
    <row r="93" spans="1:119" ht="12.75" customHeight="1">
      <c r="A93" s="236">
        <v>2</v>
      </c>
      <c r="B93" s="48">
        <f t="shared" si="17"/>
        <v>85</v>
      </c>
      <c r="C93" s="49">
        <v>3054</v>
      </c>
      <c r="D93" s="192" t="s">
        <v>190</v>
      </c>
      <c r="E93" s="50" t="s">
        <v>28</v>
      </c>
      <c r="F93" s="50" t="s">
        <v>29</v>
      </c>
      <c r="G93" s="50" t="s">
        <v>48</v>
      </c>
      <c r="H93" s="155">
        <v>3</v>
      </c>
      <c r="I93" s="79">
        <v>1</v>
      </c>
      <c r="J93" s="170"/>
      <c r="K93" s="164">
        <f t="shared" si="15"/>
        <v>2</v>
      </c>
      <c r="L93" s="47">
        <f>1+1</f>
        <v>2</v>
      </c>
      <c r="M93" s="47"/>
      <c r="N93" s="164">
        <f aca="true" t="shared" si="21" ref="N93:N157">SUM(O93:P93)</f>
        <v>8</v>
      </c>
      <c r="O93" s="47">
        <f>4+4</f>
        <v>8</v>
      </c>
      <c r="P93" s="47"/>
      <c r="Q93" s="69">
        <f t="shared" si="20"/>
        <v>130.68</v>
      </c>
      <c r="R93" s="70">
        <f>65.34+65.34</f>
        <v>130.68</v>
      </c>
      <c r="S93" s="70"/>
      <c r="T93" s="69">
        <f t="shared" si="16"/>
        <v>0</v>
      </c>
      <c r="U93" s="70"/>
      <c r="V93" s="70"/>
      <c r="W93" s="47"/>
      <c r="X93" s="47">
        <v>1905</v>
      </c>
      <c r="Y93" s="71"/>
      <c r="Z93" s="46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</row>
    <row r="94" spans="1:119" ht="12.75" customHeight="1">
      <c r="A94" s="40">
        <v>2</v>
      </c>
      <c r="B94" s="48">
        <f t="shared" si="17"/>
        <v>86</v>
      </c>
      <c r="C94" s="49">
        <v>6002</v>
      </c>
      <c r="D94" s="192" t="s">
        <v>190</v>
      </c>
      <c r="E94" s="50" t="s">
        <v>28</v>
      </c>
      <c r="F94" s="50" t="s">
        <v>29</v>
      </c>
      <c r="G94" s="50" t="s">
        <v>49</v>
      </c>
      <c r="H94" s="155" t="s">
        <v>50</v>
      </c>
      <c r="I94" s="79"/>
      <c r="J94" s="170">
        <v>1</v>
      </c>
      <c r="K94" s="164">
        <f t="shared" si="15"/>
        <v>0</v>
      </c>
      <c r="L94" s="47"/>
      <c r="M94" s="47"/>
      <c r="N94" s="164">
        <f t="shared" si="21"/>
        <v>0</v>
      </c>
      <c r="O94" s="47"/>
      <c r="P94" s="47"/>
      <c r="Q94" s="69">
        <f t="shared" si="20"/>
        <v>0</v>
      </c>
      <c r="R94" s="70"/>
      <c r="S94" s="70"/>
      <c r="T94" s="69">
        <f t="shared" si="16"/>
        <v>0</v>
      </c>
      <c r="U94" s="70"/>
      <c r="V94" s="70"/>
      <c r="W94" s="47"/>
      <c r="X94" s="47">
        <v>1905</v>
      </c>
      <c r="Y94" s="71"/>
      <c r="Z94" s="46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</row>
    <row r="95" spans="1:119" ht="12.75" customHeight="1">
      <c r="A95" s="40">
        <v>2</v>
      </c>
      <c r="B95" s="48">
        <f t="shared" si="17"/>
        <v>87</v>
      </c>
      <c r="C95" s="49">
        <v>3055</v>
      </c>
      <c r="D95" s="192" t="s">
        <v>190</v>
      </c>
      <c r="E95" s="50" t="s">
        <v>28</v>
      </c>
      <c r="F95" s="50" t="s">
        <v>29</v>
      </c>
      <c r="G95" s="50" t="s">
        <v>48</v>
      </c>
      <c r="H95" s="155">
        <v>9</v>
      </c>
      <c r="I95" s="79">
        <v>1</v>
      </c>
      <c r="J95" s="170"/>
      <c r="K95" s="164">
        <f t="shared" si="15"/>
        <v>1</v>
      </c>
      <c r="L95" s="47">
        <v>1</v>
      </c>
      <c r="M95" s="47"/>
      <c r="N95" s="164">
        <f t="shared" si="21"/>
        <v>3</v>
      </c>
      <c r="O95" s="47">
        <v>3</v>
      </c>
      <c r="P95" s="47"/>
      <c r="Q95" s="69">
        <f t="shared" si="20"/>
        <v>45.46</v>
      </c>
      <c r="R95" s="70">
        <v>45.46</v>
      </c>
      <c r="S95" s="70"/>
      <c r="T95" s="69">
        <f t="shared" si="16"/>
        <v>0</v>
      </c>
      <c r="U95" s="70"/>
      <c r="V95" s="70"/>
      <c r="W95" s="47"/>
      <c r="X95" s="47">
        <v>1920</v>
      </c>
      <c r="Y95" s="71"/>
      <c r="Z95" s="46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</row>
    <row r="96" spans="1:119" ht="12.75" customHeight="1">
      <c r="A96" s="40">
        <v>2</v>
      </c>
      <c r="B96" s="48">
        <f t="shared" si="17"/>
        <v>88</v>
      </c>
      <c r="C96" s="49">
        <v>3056</v>
      </c>
      <c r="D96" s="192" t="s">
        <v>190</v>
      </c>
      <c r="E96" s="50" t="s">
        <v>28</v>
      </c>
      <c r="F96" s="50" t="s">
        <v>29</v>
      </c>
      <c r="G96" s="50" t="s">
        <v>48</v>
      </c>
      <c r="H96" s="155">
        <v>10</v>
      </c>
      <c r="I96" s="79">
        <v>1</v>
      </c>
      <c r="J96" s="170"/>
      <c r="K96" s="164">
        <f t="shared" si="15"/>
        <v>1</v>
      </c>
      <c r="L96" s="47">
        <v>1</v>
      </c>
      <c r="M96" s="47"/>
      <c r="N96" s="164">
        <f t="shared" si="21"/>
        <v>2</v>
      </c>
      <c r="O96" s="47">
        <v>2</v>
      </c>
      <c r="P96" s="47"/>
      <c r="Q96" s="69">
        <f t="shared" si="20"/>
        <v>38.1</v>
      </c>
      <c r="R96" s="70">
        <v>38.1</v>
      </c>
      <c r="S96" s="70"/>
      <c r="T96" s="69">
        <f t="shared" si="16"/>
        <v>0</v>
      </c>
      <c r="U96" s="70"/>
      <c r="V96" s="70"/>
      <c r="W96" s="47"/>
      <c r="X96" s="47">
        <v>1900</v>
      </c>
      <c r="Y96" s="71"/>
      <c r="Z96" s="46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</row>
    <row r="97" spans="1:119" ht="12.75" customHeight="1">
      <c r="A97" s="40">
        <v>2</v>
      </c>
      <c r="B97" s="48">
        <f t="shared" si="17"/>
        <v>89</v>
      </c>
      <c r="C97" s="49">
        <v>3057</v>
      </c>
      <c r="D97" s="192" t="s">
        <v>190</v>
      </c>
      <c r="E97" s="50" t="s">
        <v>28</v>
      </c>
      <c r="F97" s="50" t="s">
        <v>29</v>
      </c>
      <c r="G97" s="50" t="s">
        <v>48</v>
      </c>
      <c r="H97" s="155">
        <v>12</v>
      </c>
      <c r="I97" s="79">
        <v>1</v>
      </c>
      <c r="J97" s="170"/>
      <c r="K97" s="164">
        <f t="shared" si="15"/>
        <v>1</v>
      </c>
      <c r="L97" s="47">
        <v>1</v>
      </c>
      <c r="M97" s="47"/>
      <c r="N97" s="164">
        <f t="shared" si="21"/>
        <v>3</v>
      </c>
      <c r="O97" s="47">
        <v>3</v>
      </c>
      <c r="P97" s="47"/>
      <c r="Q97" s="69">
        <f t="shared" si="20"/>
        <v>56.94</v>
      </c>
      <c r="R97" s="70">
        <v>56.94</v>
      </c>
      <c r="S97" s="70"/>
      <c r="T97" s="69">
        <f t="shared" si="16"/>
        <v>0</v>
      </c>
      <c r="U97" s="70"/>
      <c r="V97" s="70"/>
      <c r="W97" s="47"/>
      <c r="X97" s="47">
        <v>1895</v>
      </c>
      <c r="Y97" s="71"/>
      <c r="Z97" s="46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</row>
    <row r="98" spans="1:119" ht="12.75" customHeight="1">
      <c r="A98" s="40">
        <v>2</v>
      </c>
      <c r="B98" s="8">
        <f t="shared" si="17"/>
        <v>90</v>
      </c>
      <c r="C98" s="9">
        <v>1041</v>
      </c>
      <c r="D98" s="191" t="s">
        <v>189</v>
      </c>
      <c r="E98" s="10" t="s">
        <v>28</v>
      </c>
      <c r="F98" s="10" t="s">
        <v>29</v>
      </c>
      <c r="G98" s="10" t="s">
        <v>48</v>
      </c>
      <c r="H98" s="154" t="s">
        <v>51</v>
      </c>
      <c r="I98" s="79"/>
      <c r="J98" s="170"/>
      <c r="K98" s="164">
        <f t="shared" si="15"/>
        <v>0</v>
      </c>
      <c r="L98" s="47"/>
      <c r="M98" s="47"/>
      <c r="N98" s="164">
        <f t="shared" si="21"/>
        <v>0</v>
      </c>
      <c r="O98" s="47"/>
      <c r="P98" s="47"/>
      <c r="Q98" s="69">
        <f t="shared" si="20"/>
        <v>0</v>
      </c>
      <c r="R98" s="70"/>
      <c r="S98" s="70"/>
      <c r="T98" s="69">
        <f t="shared" si="16"/>
        <v>0</v>
      </c>
      <c r="U98" s="70"/>
      <c r="V98" s="70"/>
      <c r="W98" s="47"/>
      <c r="X98" s="47">
        <v>1906</v>
      </c>
      <c r="Y98" s="71"/>
      <c r="Z98" s="46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</row>
    <row r="99" spans="1:119" ht="12.75" customHeight="1">
      <c r="A99" s="40">
        <v>5</v>
      </c>
      <c r="B99" s="48">
        <f t="shared" si="17"/>
        <v>91</v>
      </c>
      <c r="C99" s="49">
        <v>3202</v>
      </c>
      <c r="D99" s="192" t="s">
        <v>190</v>
      </c>
      <c r="E99" s="50" t="s">
        <v>28</v>
      </c>
      <c r="F99" s="50" t="s">
        <v>29</v>
      </c>
      <c r="G99" s="50" t="s">
        <v>52</v>
      </c>
      <c r="H99" s="155">
        <v>25</v>
      </c>
      <c r="I99" s="79">
        <v>1</v>
      </c>
      <c r="J99" s="170"/>
      <c r="K99" s="164">
        <f t="shared" si="15"/>
        <v>4</v>
      </c>
      <c r="L99" s="47">
        <v>3</v>
      </c>
      <c r="M99" s="47">
        <v>1</v>
      </c>
      <c r="N99" s="164">
        <f t="shared" si="21"/>
        <v>13</v>
      </c>
      <c r="O99" s="47">
        <v>12</v>
      </c>
      <c r="P99" s="47">
        <v>1</v>
      </c>
      <c r="Q99" s="69">
        <f t="shared" si="20"/>
        <v>270.96</v>
      </c>
      <c r="R99" s="70">
        <v>242.39</v>
      </c>
      <c r="S99" s="70">
        <v>28.57</v>
      </c>
      <c r="T99" s="69">
        <f t="shared" si="16"/>
        <v>225.92</v>
      </c>
      <c r="U99" s="70">
        <v>225.92</v>
      </c>
      <c r="V99" s="70"/>
      <c r="W99" s="47"/>
      <c r="X99" s="47">
        <v>1928</v>
      </c>
      <c r="Y99" s="71"/>
      <c r="Z99" s="46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</row>
    <row r="100" spans="1:119" ht="12.75" customHeight="1">
      <c r="A100" s="40">
        <v>2</v>
      </c>
      <c r="B100" s="48">
        <f t="shared" si="17"/>
        <v>92</v>
      </c>
      <c r="C100" s="49">
        <v>3034</v>
      </c>
      <c r="D100" s="192" t="s">
        <v>190</v>
      </c>
      <c r="E100" s="50" t="s">
        <v>28</v>
      </c>
      <c r="F100" s="50" t="s">
        <v>29</v>
      </c>
      <c r="G100" s="50" t="s">
        <v>53</v>
      </c>
      <c r="H100" s="155">
        <v>1</v>
      </c>
      <c r="I100" s="79">
        <v>1</v>
      </c>
      <c r="J100" s="170"/>
      <c r="K100" s="164">
        <f t="shared" si="15"/>
        <v>2</v>
      </c>
      <c r="L100" s="47">
        <v>1</v>
      </c>
      <c r="M100" s="47">
        <v>1</v>
      </c>
      <c r="N100" s="164">
        <f t="shared" si="21"/>
        <v>5</v>
      </c>
      <c r="O100" s="47">
        <v>4</v>
      </c>
      <c r="P100" s="47">
        <v>1</v>
      </c>
      <c r="Q100" s="69">
        <f t="shared" si="20"/>
        <v>90.32</v>
      </c>
      <c r="R100" s="70">
        <v>53.92</v>
      </c>
      <c r="S100" s="70">
        <v>36.4</v>
      </c>
      <c r="T100" s="69">
        <f t="shared" si="16"/>
        <v>0</v>
      </c>
      <c r="U100" s="70"/>
      <c r="V100" s="70"/>
      <c r="W100" s="47"/>
      <c r="X100" s="47">
        <v>1900</v>
      </c>
      <c r="Y100" s="71"/>
      <c r="Z100" s="46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</row>
    <row r="101" spans="1:119" ht="12.75" customHeight="1">
      <c r="A101" s="40">
        <v>2</v>
      </c>
      <c r="B101" s="48">
        <f t="shared" si="17"/>
        <v>93</v>
      </c>
      <c r="C101" s="49">
        <v>3034</v>
      </c>
      <c r="D101" s="192" t="s">
        <v>190</v>
      </c>
      <c r="E101" s="50" t="s">
        <v>28</v>
      </c>
      <c r="F101" s="50" t="s">
        <v>29</v>
      </c>
      <c r="G101" s="50" t="s">
        <v>53</v>
      </c>
      <c r="H101" s="155">
        <v>3</v>
      </c>
      <c r="I101" s="79">
        <v>1</v>
      </c>
      <c r="J101" s="170"/>
      <c r="K101" s="164">
        <f t="shared" si="15"/>
        <v>2</v>
      </c>
      <c r="L101" s="47"/>
      <c r="M101" s="47">
        <v>2</v>
      </c>
      <c r="N101" s="164">
        <f t="shared" si="21"/>
        <v>14</v>
      </c>
      <c r="O101" s="47"/>
      <c r="P101" s="47">
        <v>14</v>
      </c>
      <c r="Q101" s="69">
        <f t="shared" si="20"/>
        <v>239.72</v>
      </c>
      <c r="R101" s="70"/>
      <c r="S101" s="70">
        <v>239.72</v>
      </c>
      <c r="T101" s="69">
        <f t="shared" si="16"/>
        <v>28.88</v>
      </c>
      <c r="U101" s="70"/>
      <c r="V101" s="70">
        <v>28.88</v>
      </c>
      <c r="W101" s="47"/>
      <c r="X101" s="47">
        <v>1900</v>
      </c>
      <c r="Y101" s="71"/>
      <c r="Z101" s="46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</row>
    <row r="102" spans="1:119" ht="12.75" customHeight="1">
      <c r="A102" s="40">
        <v>2</v>
      </c>
      <c r="B102" s="8">
        <f t="shared" si="17"/>
        <v>94</v>
      </c>
      <c r="C102" s="9">
        <v>6017</v>
      </c>
      <c r="D102" s="191" t="s">
        <v>189</v>
      </c>
      <c r="E102" s="10" t="s">
        <v>28</v>
      </c>
      <c r="F102" s="10" t="s">
        <v>29</v>
      </c>
      <c r="G102" s="10" t="s">
        <v>53</v>
      </c>
      <c r="H102" s="154">
        <v>5</v>
      </c>
      <c r="I102" s="79"/>
      <c r="J102" s="170"/>
      <c r="K102" s="164">
        <f t="shared" si="15"/>
        <v>0</v>
      </c>
      <c r="L102" s="47"/>
      <c r="M102" s="47"/>
      <c r="N102" s="164">
        <f t="shared" si="21"/>
        <v>0</v>
      </c>
      <c r="O102" s="47"/>
      <c r="P102" s="47"/>
      <c r="Q102" s="69">
        <f t="shared" si="20"/>
        <v>0</v>
      </c>
      <c r="R102" s="70"/>
      <c r="S102" s="70"/>
      <c r="T102" s="69">
        <f t="shared" si="16"/>
        <v>0</v>
      </c>
      <c r="U102" s="70"/>
      <c r="V102" s="70"/>
      <c r="W102" s="47"/>
      <c r="X102" s="47">
        <v>1902</v>
      </c>
      <c r="Y102" s="71"/>
      <c r="Z102" s="46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</row>
    <row r="103" spans="1:119" ht="12.75" customHeight="1">
      <c r="A103" s="40">
        <v>2</v>
      </c>
      <c r="B103" s="8">
        <f t="shared" si="17"/>
        <v>95</v>
      </c>
      <c r="C103" s="9">
        <v>3061</v>
      </c>
      <c r="D103" s="191" t="s">
        <v>189</v>
      </c>
      <c r="E103" s="10" t="s">
        <v>28</v>
      </c>
      <c r="F103" s="10" t="s">
        <v>29</v>
      </c>
      <c r="G103" s="10" t="s">
        <v>53</v>
      </c>
      <c r="H103" s="154">
        <v>7</v>
      </c>
      <c r="I103" s="79"/>
      <c r="J103" s="170"/>
      <c r="K103" s="164">
        <f t="shared" si="15"/>
        <v>0</v>
      </c>
      <c r="L103" s="47"/>
      <c r="M103" s="47"/>
      <c r="N103" s="164">
        <f t="shared" si="21"/>
        <v>0</v>
      </c>
      <c r="O103" s="47"/>
      <c r="P103" s="47"/>
      <c r="Q103" s="69">
        <f t="shared" si="20"/>
        <v>0</v>
      </c>
      <c r="R103" s="70"/>
      <c r="S103" s="70"/>
      <c r="T103" s="69">
        <f t="shared" si="16"/>
        <v>0</v>
      </c>
      <c r="U103" s="70"/>
      <c r="V103" s="70"/>
      <c r="W103" s="47"/>
      <c r="X103" s="47">
        <v>1901</v>
      </c>
      <c r="Y103" s="71"/>
      <c r="Z103" s="46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</row>
    <row r="104" spans="1:119" ht="12.75" customHeight="1">
      <c r="A104" s="40">
        <v>2</v>
      </c>
      <c r="B104" s="8">
        <f t="shared" si="17"/>
        <v>96</v>
      </c>
      <c r="C104" s="9">
        <v>3072</v>
      </c>
      <c r="D104" s="191" t="s">
        <v>189</v>
      </c>
      <c r="E104" s="10" t="s">
        <v>28</v>
      </c>
      <c r="F104" s="10" t="s">
        <v>29</v>
      </c>
      <c r="G104" s="10" t="s">
        <v>53</v>
      </c>
      <c r="H104" s="154" t="s">
        <v>54</v>
      </c>
      <c r="I104" s="79"/>
      <c r="J104" s="170"/>
      <c r="K104" s="164">
        <f t="shared" si="15"/>
        <v>0</v>
      </c>
      <c r="L104" s="47"/>
      <c r="M104" s="47"/>
      <c r="N104" s="164">
        <f t="shared" si="21"/>
        <v>0</v>
      </c>
      <c r="O104" s="47"/>
      <c r="P104" s="47"/>
      <c r="Q104" s="69">
        <f t="shared" si="20"/>
        <v>0</v>
      </c>
      <c r="R104" s="70"/>
      <c r="S104" s="70"/>
      <c r="T104" s="69">
        <f t="shared" si="16"/>
        <v>0</v>
      </c>
      <c r="U104" s="70"/>
      <c r="V104" s="70"/>
      <c r="W104" s="47"/>
      <c r="X104" s="47">
        <v>1901</v>
      </c>
      <c r="Y104" s="71"/>
      <c r="Z104" s="46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</row>
    <row r="105" spans="1:119" ht="12.75" customHeight="1">
      <c r="A105" s="40">
        <v>2</v>
      </c>
      <c r="B105" s="48">
        <f t="shared" si="17"/>
        <v>97</v>
      </c>
      <c r="C105" s="49">
        <v>3062</v>
      </c>
      <c r="D105" s="192" t="s">
        <v>190</v>
      </c>
      <c r="E105" s="50" t="s">
        <v>28</v>
      </c>
      <c r="F105" s="50" t="s">
        <v>29</v>
      </c>
      <c r="G105" s="50" t="s">
        <v>53</v>
      </c>
      <c r="H105" s="155">
        <v>8</v>
      </c>
      <c r="I105" s="79">
        <v>1</v>
      </c>
      <c r="J105" s="170"/>
      <c r="K105" s="164">
        <f t="shared" si="15"/>
        <v>2</v>
      </c>
      <c r="L105" s="47">
        <v>2</v>
      </c>
      <c r="M105" s="47"/>
      <c r="N105" s="164">
        <f t="shared" si="21"/>
        <v>5</v>
      </c>
      <c r="O105" s="47">
        <v>5</v>
      </c>
      <c r="P105" s="47"/>
      <c r="Q105" s="69">
        <f t="shared" si="20"/>
        <v>80.52</v>
      </c>
      <c r="R105" s="70">
        <v>80.52</v>
      </c>
      <c r="S105" s="70"/>
      <c r="T105" s="69">
        <f t="shared" si="16"/>
        <v>0</v>
      </c>
      <c r="U105" s="70"/>
      <c r="V105" s="70"/>
      <c r="W105" s="47"/>
      <c r="X105" s="47">
        <v>1915</v>
      </c>
      <c r="Y105" s="71"/>
      <c r="Z105" s="46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1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</row>
    <row r="106" spans="1:119" ht="12.75" customHeight="1">
      <c r="A106" s="40">
        <v>2</v>
      </c>
      <c r="B106" s="8">
        <f t="shared" si="17"/>
        <v>98</v>
      </c>
      <c r="C106" s="9">
        <v>3063</v>
      </c>
      <c r="D106" s="191" t="s">
        <v>189</v>
      </c>
      <c r="E106" s="10" t="s">
        <v>28</v>
      </c>
      <c r="F106" s="10" t="s">
        <v>29</v>
      </c>
      <c r="G106" s="10" t="s">
        <v>53</v>
      </c>
      <c r="H106" s="154">
        <v>13</v>
      </c>
      <c r="I106" s="79"/>
      <c r="J106" s="170"/>
      <c r="K106" s="164">
        <f t="shared" si="15"/>
        <v>0</v>
      </c>
      <c r="L106" s="47"/>
      <c r="M106" s="47"/>
      <c r="N106" s="164">
        <f t="shared" si="21"/>
        <v>0</v>
      </c>
      <c r="O106" s="47"/>
      <c r="P106" s="47"/>
      <c r="Q106" s="69">
        <f t="shared" si="20"/>
        <v>0</v>
      </c>
      <c r="R106" s="70"/>
      <c r="S106" s="70"/>
      <c r="T106" s="69">
        <f t="shared" si="16"/>
        <v>0</v>
      </c>
      <c r="U106" s="70"/>
      <c r="V106" s="70"/>
      <c r="W106" s="47"/>
      <c r="X106" s="47">
        <v>1900</v>
      </c>
      <c r="Y106" s="71"/>
      <c r="Z106" s="46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</row>
    <row r="107" spans="1:119" ht="12.75" customHeight="1">
      <c r="A107" s="40">
        <v>2</v>
      </c>
      <c r="B107" s="48">
        <f t="shared" si="17"/>
        <v>99</v>
      </c>
      <c r="C107" s="49">
        <v>3064</v>
      </c>
      <c r="D107" s="192" t="s">
        <v>190</v>
      </c>
      <c r="E107" s="50" t="s">
        <v>28</v>
      </c>
      <c r="F107" s="50" t="s">
        <v>29</v>
      </c>
      <c r="G107" s="50" t="s">
        <v>53</v>
      </c>
      <c r="H107" s="155">
        <v>14</v>
      </c>
      <c r="I107" s="79">
        <v>1</v>
      </c>
      <c r="J107" s="170"/>
      <c r="K107" s="164">
        <f t="shared" si="15"/>
        <v>2</v>
      </c>
      <c r="L107" s="47">
        <v>2</v>
      </c>
      <c r="M107" s="47"/>
      <c r="N107" s="164">
        <f t="shared" si="21"/>
        <v>8</v>
      </c>
      <c r="O107" s="47">
        <v>8</v>
      </c>
      <c r="P107" s="47"/>
      <c r="Q107" s="69">
        <f t="shared" si="20"/>
        <v>99.56</v>
      </c>
      <c r="R107" s="70">
        <v>99.56</v>
      </c>
      <c r="S107" s="70"/>
      <c r="T107" s="69">
        <f t="shared" si="16"/>
        <v>0</v>
      </c>
      <c r="U107" s="70"/>
      <c r="V107" s="70"/>
      <c r="W107" s="47"/>
      <c r="X107" s="47">
        <v>1900</v>
      </c>
      <c r="Y107" s="71"/>
      <c r="Z107" s="46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17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</row>
    <row r="108" spans="1:119" ht="12.75" customHeight="1">
      <c r="A108" s="40">
        <v>2</v>
      </c>
      <c r="B108" s="8">
        <f t="shared" si="17"/>
        <v>100</v>
      </c>
      <c r="C108" s="9">
        <v>3065</v>
      </c>
      <c r="D108" s="191" t="s">
        <v>189</v>
      </c>
      <c r="E108" s="10" t="s">
        <v>28</v>
      </c>
      <c r="F108" s="10" t="s">
        <v>29</v>
      </c>
      <c r="G108" s="10" t="s">
        <v>53</v>
      </c>
      <c r="H108" s="154">
        <v>16</v>
      </c>
      <c r="I108" s="79"/>
      <c r="J108" s="170"/>
      <c r="K108" s="164">
        <f t="shared" si="15"/>
        <v>0</v>
      </c>
      <c r="L108" s="47"/>
      <c r="M108" s="47"/>
      <c r="N108" s="164">
        <f t="shared" si="21"/>
        <v>0</v>
      </c>
      <c r="O108" s="47"/>
      <c r="P108" s="47"/>
      <c r="Q108" s="69">
        <f t="shared" si="20"/>
        <v>0</v>
      </c>
      <c r="R108" s="70"/>
      <c r="S108" s="70"/>
      <c r="T108" s="69">
        <f t="shared" si="16"/>
        <v>0</v>
      </c>
      <c r="U108" s="70"/>
      <c r="V108" s="70"/>
      <c r="W108" s="47"/>
      <c r="X108" s="47">
        <v>1900</v>
      </c>
      <c r="Y108" s="71"/>
      <c r="Z108" s="46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17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</row>
    <row r="109" spans="1:119" ht="12.75" customHeight="1">
      <c r="A109" s="40">
        <v>2</v>
      </c>
      <c r="B109" s="8">
        <f t="shared" si="17"/>
        <v>101</v>
      </c>
      <c r="C109" s="9">
        <v>3066</v>
      </c>
      <c r="D109" s="191" t="s">
        <v>189</v>
      </c>
      <c r="E109" s="10" t="s">
        <v>28</v>
      </c>
      <c r="F109" s="10" t="s">
        <v>29</v>
      </c>
      <c r="G109" s="10" t="s">
        <v>53</v>
      </c>
      <c r="H109" s="154">
        <v>28</v>
      </c>
      <c r="I109" s="79"/>
      <c r="J109" s="170"/>
      <c r="K109" s="164">
        <f t="shared" si="15"/>
        <v>0</v>
      </c>
      <c r="L109" s="47"/>
      <c r="M109" s="47"/>
      <c r="N109" s="164">
        <f t="shared" si="21"/>
        <v>0</v>
      </c>
      <c r="O109" s="47"/>
      <c r="P109" s="47"/>
      <c r="Q109" s="69">
        <f t="shared" si="20"/>
        <v>0</v>
      </c>
      <c r="R109" s="70"/>
      <c r="S109" s="70"/>
      <c r="T109" s="69">
        <f t="shared" si="16"/>
        <v>0</v>
      </c>
      <c r="U109" s="70"/>
      <c r="V109" s="70"/>
      <c r="W109" s="47"/>
      <c r="X109" s="47">
        <v>1902</v>
      </c>
      <c r="Y109" s="237" t="s">
        <v>159</v>
      </c>
      <c r="Z109" s="46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</row>
    <row r="110" spans="1:119" ht="12.75" customHeight="1">
      <c r="A110" s="40">
        <v>2</v>
      </c>
      <c r="B110" s="8">
        <f t="shared" si="17"/>
        <v>102</v>
      </c>
      <c r="C110" s="9">
        <v>3067</v>
      </c>
      <c r="D110" s="191" t="s">
        <v>189</v>
      </c>
      <c r="E110" s="10" t="s">
        <v>28</v>
      </c>
      <c r="F110" s="10" t="s">
        <v>29</v>
      </c>
      <c r="G110" s="10" t="s">
        <v>53</v>
      </c>
      <c r="H110" s="154">
        <v>30</v>
      </c>
      <c r="I110" s="79"/>
      <c r="J110" s="170"/>
      <c r="K110" s="164">
        <f t="shared" si="15"/>
        <v>0</v>
      </c>
      <c r="L110" s="47"/>
      <c r="M110" s="47"/>
      <c r="N110" s="164">
        <f t="shared" si="21"/>
        <v>0</v>
      </c>
      <c r="O110" s="47"/>
      <c r="P110" s="47"/>
      <c r="Q110" s="69">
        <f t="shared" si="20"/>
        <v>0</v>
      </c>
      <c r="R110" s="70"/>
      <c r="S110" s="70"/>
      <c r="T110" s="69">
        <f t="shared" si="16"/>
        <v>0</v>
      </c>
      <c r="U110" s="70"/>
      <c r="V110" s="70"/>
      <c r="W110" s="47"/>
      <c r="X110" s="47">
        <v>1902</v>
      </c>
      <c r="Y110" s="71"/>
      <c r="Z110" s="46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</row>
    <row r="111" spans="1:119" ht="12.75" customHeight="1">
      <c r="A111" s="40">
        <v>2</v>
      </c>
      <c r="B111" s="8">
        <f t="shared" si="17"/>
        <v>103</v>
      </c>
      <c r="C111" s="9">
        <v>3068</v>
      </c>
      <c r="D111" s="191" t="s">
        <v>189</v>
      </c>
      <c r="E111" s="10" t="s">
        <v>28</v>
      </c>
      <c r="F111" s="10" t="s">
        <v>29</v>
      </c>
      <c r="G111" s="10" t="s">
        <v>53</v>
      </c>
      <c r="H111" s="154">
        <v>32</v>
      </c>
      <c r="I111" s="79"/>
      <c r="J111" s="170"/>
      <c r="K111" s="164">
        <f t="shared" si="15"/>
        <v>0</v>
      </c>
      <c r="L111" s="47"/>
      <c r="M111" s="47"/>
      <c r="N111" s="164">
        <f t="shared" si="21"/>
        <v>0</v>
      </c>
      <c r="O111" s="47"/>
      <c r="P111" s="47"/>
      <c r="Q111" s="69">
        <f t="shared" si="20"/>
        <v>0</v>
      </c>
      <c r="R111" s="70"/>
      <c r="S111" s="70"/>
      <c r="T111" s="69">
        <f t="shared" si="16"/>
        <v>0</v>
      </c>
      <c r="U111" s="70"/>
      <c r="V111" s="70"/>
      <c r="W111" s="47"/>
      <c r="X111" s="47">
        <v>1905</v>
      </c>
      <c r="Y111" s="71"/>
      <c r="Z111" s="46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</row>
    <row r="112" spans="1:119" ht="12.75" customHeight="1">
      <c r="A112" s="40">
        <v>2</v>
      </c>
      <c r="B112" s="48">
        <f aca="true" t="shared" si="22" ref="B112:B117">+B111+1</f>
        <v>104</v>
      </c>
      <c r="C112" s="49">
        <v>3069</v>
      </c>
      <c r="D112" s="192" t="s">
        <v>190</v>
      </c>
      <c r="E112" s="50" t="s">
        <v>28</v>
      </c>
      <c r="F112" s="50" t="s">
        <v>29</v>
      </c>
      <c r="G112" s="50" t="s">
        <v>53</v>
      </c>
      <c r="H112" s="155">
        <v>40</v>
      </c>
      <c r="I112" s="79">
        <v>1</v>
      </c>
      <c r="J112" s="170"/>
      <c r="K112" s="164">
        <f t="shared" si="15"/>
        <v>1</v>
      </c>
      <c r="L112" s="47">
        <v>1</v>
      </c>
      <c r="M112" s="47"/>
      <c r="N112" s="164">
        <f t="shared" si="21"/>
        <v>3</v>
      </c>
      <c r="O112" s="47">
        <v>3</v>
      </c>
      <c r="P112" s="47"/>
      <c r="Q112" s="69">
        <f t="shared" si="20"/>
        <v>35.17</v>
      </c>
      <c r="R112" s="70">
        <v>35.17</v>
      </c>
      <c r="S112" s="70"/>
      <c r="T112" s="69">
        <f t="shared" si="16"/>
        <v>0</v>
      </c>
      <c r="U112" s="70"/>
      <c r="V112" s="70"/>
      <c r="W112" s="47"/>
      <c r="X112" s="47">
        <v>1905</v>
      </c>
      <c r="Y112" s="71"/>
      <c r="Z112" s="46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</row>
    <row r="113" spans="1:119" ht="12.75" customHeight="1">
      <c r="A113" s="40">
        <v>2</v>
      </c>
      <c r="B113" s="8">
        <f t="shared" si="22"/>
        <v>105</v>
      </c>
      <c r="C113" s="9">
        <v>3070</v>
      </c>
      <c r="D113" s="191" t="s">
        <v>189</v>
      </c>
      <c r="E113" s="10" t="s">
        <v>28</v>
      </c>
      <c r="F113" s="10" t="s">
        <v>29</v>
      </c>
      <c r="G113" s="10" t="s">
        <v>53</v>
      </c>
      <c r="H113" s="154">
        <v>41</v>
      </c>
      <c r="I113" s="79"/>
      <c r="J113" s="170"/>
      <c r="K113" s="164">
        <f t="shared" si="15"/>
        <v>0</v>
      </c>
      <c r="L113" s="47"/>
      <c r="M113" s="47"/>
      <c r="N113" s="164">
        <f t="shared" si="21"/>
        <v>0</v>
      </c>
      <c r="O113" s="47"/>
      <c r="P113" s="47"/>
      <c r="Q113" s="69">
        <f t="shared" si="20"/>
        <v>0</v>
      </c>
      <c r="R113" s="70"/>
      <c r="S113" s="70"/>
      <c r="T113" s="69">
        <f t="shared" si="16"/>
        <v>0</v>
      </c>
      <c r="U113" s="70"/>
      <c r="V113" s="70"/>
      <c r="W113" s="47"/>
      <c r="X113" s="47">
        <v>1905</v>
      </c>
      <c r="Y113" s="71"/>
      <c r="Z113" s="46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</row>
    <row r="114" spans="1:119" ht="12.75" customHeight="1">
      <c r="A114" s="40">
        <v>2</v>
      </c>
      <c r="B114" s="8">
        <f t="shared" si="22"/>
        <v>106</v>
      </c>
      <c r="C114" s="9">
        <v>3071</v>
      </c>
      <c r="D114" s="191" t="s">
        <v>189</v>
      </c>
      <c r="E114" s="10" t="s">
        <v>28</v>
      </c>
      <c r="F114" s="10" t="s">
        <v>29</v>
      </c>
      <c r="G114" s="10" t="s">
        <v>53</v>
      </c>
      <c r="H114" s="154">
        <v>47</v>
      </c>
      <c r="I114" s="79"/>
      <c r="J114" s="170"/>
      <c r="K114" s="164">
        <f t="shared" si="15"/>
        <v>0</v>
      </c>
      <c r="L114" s="47"/>
      <c r="M114" s="47"/>
      <c r="N114" s="164">
        <f t="shared" si="21"/>
        <v>0</v>
      </c>
      <c r="O114" s="47"/>
      <c r="P114" s="47"/>
      <c r="Q114" s="69">
        <f t="shared" si="20"/>
        <v>0</v>
      </c>
      <c r="R114" s="70"/>
      <c r="S114" s="70"/>
      <c r="T114" s="69">
        <f t="shared" si="16"/>
        <v>0</v>
      </c>
      <c r="U114" s="70"/>
      <c r="V114" s="70"/>
      <c r="W114" s="47"/>
      <c r="X114" s="47">
        <v>1905</v>
      </c>
      <c r="Y114" s="71"/>
      <c r="Z114" s="46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</row>
    <row r="115" spans="1:119" ht="12.75" customHeight="1">
      <c r="A115" s="40">
        <v>2</v>
      </c>
      <c r="B115" s="48">
        <f t="shared" si="22"/>
        <v>107</v>
      </c>
      <c r="C115" s="49">
        <v>3165</v>
      </c>
      <c r="D115" s="192" t="s">
        <v>190</v>
      </c>
      <c r="E115" s="50" t="s">
        <v>28</v>
      </c>
      <c r="F115" s="50" t="s">
        <v>29</v>
      </c>
      <c r="G115" s="50" t="s">
        <v>53</v>
      </c>
      <c r="H115" s="155">
        <v>53</v>
      </c>
      <c r="I115" s="79">
        <v>1</v>
      </c>
      <c r="J115" s="170"/>
      <c r="K115" s="164">
        <f t="shared" si="15"/>
        <v>1</v>
      </c>
      <c r="L115" s="47">
        <v>1</v>
      </c>
      <c r="M115" s="47"/>
      <c r="N115" s="164">
        <f t="shared" si="21"/>
        <v>2</v>
      </c>
      <c r="O115" s="47">
        <v>2</v>
      </c>
      <c r="P115" s="47"/>
      <c r="Q115" s="69">
        <f t="shared" si="20"/>
        <v>26.35</v>
      </c>
      <c r="R115" s="70">
        <v>26.35</v>
      </c>
      <c r="S115" s="70"/>
      <c r="T115" s="69">
        <f t="shared" si="16"/>
        <v>0</v>
      </c>
      <c r="U115" s="70"/>
      <c r="V115" s="70"/>
      <c r="W115" s="47"/>
      <c r="X115" s="47">
        <v>1905</v>
      </c>
      <c r="Y115" s="71"/>
      <c r="Z115" s="46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17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</row>
    <row r="116" spans="1:119" ht="12.75" customHeight="1">
      <c r="A116" s="40">
        <v>5</v>
      </c>
      <c r="B116" s="48">
        <f t="shared" si="22"/>
        <v>108</v>
      </c>
      <c r="C116" s="49">
        <v>1042</v>
      </c>
      <c r="D116" s="192" t="s">
        <v>190</v>
      </c>
      <c r="E116" s="50" t="s">
        <v>28</v>
      </c>
      <c r="F116" s="50" t="s">
        <v>29</v>
      </c>
      <c r="G116" s="50" t="s">
        <v>55</v>
      </c>
      <c r="H116" s="155">
        <v>1</v>
      </c>
      <c r="I116" s="79">
        <v>1</v>
      </c>
      <c r="J116" s="170"/>
      <c r="K116" s="164">
        <f t="shared" si="15"/>
        <v>5</v>
      </c>
      <c r="L116" s="47">
        <v>5</v>
      </c>
      <c r="M116" s="47"/>
      <c r="N116" s="164">
        <f t="shared" si="21"/>
        <v>19</v>
      </c>
      <c r="O116" s="47">
        <v>19</v>
      </c>
      <c r="P116" s="47"/>
      <c r="Q116" s="69">
        <f t="shared" si="20"/>
        <v>348.71000000000004</v>
      </c>
      <c r="R116" s="70">
        <f>269.79+78.92</f>
        <v>348.71000000000004</v>
      </c>
      <c r="S116" s="70"/>
      <c r="T116" s="69">
        <f t="shared" si="16"/>
        <v>0</v>
      </c>
      <c r="U116" s="70"/>
      <c r="V116" s="70"/>
      <c r="W116" s="47"/>
      <c r="X116" s="47">
        <v>1928</v>
      </c>
      <c r="Y116" s="71"/>
      <c r="Z116" s="46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20"/>
      <c r="AV116" s="220"/>
      <c r="AW116" s="4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</row>
    <row r="117" spans="1:119" ht="12.75" customHeight="1">
      <c r="A117" s="40">
        <v>5</v>
      </c>
      <c r="B117" s="48">
        <f t="shared" si="22"/>
        <v>109</v>
      </c>
      <c r="C117" s="49">
        <v>3078</v>
      </c>
      <c r="D117" s="192" t="s">
        <v>190</v>
      </c>
      <c r="E117" s="50" t="s">
        <v>28</v>
      </c>
      <c r="F117" s="50" t="s">
        <v>29</v>
      </c>
      <c r="G117" s="50" t="s">
        <v>55</v>
      </c>
      <c r="H117" s="155">
        <v>3</v>
      </c>
      <c r="I117" s="79">
        <v>1</v>
      </c>
      <c r="J117" s="170"/>
      <c r="K117" s="164">
        <f t="shared" si="15"/>
        <v>6</v>
      </c>
      <c r="L117" s="47">
        <f>5+1</f>
        <v>6</v>
      </c>
      <c r="M117" s="47"/>
      <c r="N117" s="164">
        <f t="shared" si="21"/>
        <v>24</v>
      </c>
      <c r="O117" s="47">
        <f>21+3</f>
        <v>24</v>
      </c>
      <c r="P117" s="47"/>
      <c r="Q117" s="69">
        <f t="shared" si="20"/>
        <v>425.78000000000003</v>
      </c>
      <c r="R117" s="70">
        <f>374.18+51.6</f>
        <v>425.78000000000003</v>
      </c>
      <c r="S117" s="70"/>
      <c r="T117" s="69">
        <f t="shared" si="16"/>
        <v>0</v>
      </c>
      <c r="U117" s="70"/>
      <c r="V117" s="70"/>
      <c r="W117" s="47"/>
      <c r="X117" s="47">
        <v>1928</v>
      </c>
      <c r="Y117" s="71"/>
      <c r="Z117" s="46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20"/>
      <c r="AV117" s="220"/>
      <c r="AW117" s="4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</row>
    <row r="118" spans="1:119" ht="12.75" customHeight="1">
      <c r="A118" s="40">
        <v>5</v>
      </c>
      <c r="B118" s="8">
        <f>B117+1</f>
        <v>110</v>
      </c>
      <c r="C118" s="9">
        <v>3079</v>
      </c>
      <c r="D118" s="191" t="s">
        <v>189</v>
      </c>
      <c r="E118" s="10" t="s">
        <v>28</v>
      </c>
      <c r="F118" s="10" t="s">
        <v>29</v>
      </c>
      <c r="G118" s="10" t="s">
        <v>55</v>
      </c>
      <c r="H118" s="154">
        <v>19</v>
      </c>
      <c r="I118" s="79"/>
      <c r="J118" s="170"/>
      <c r="K118" s="164">
        <f t="shared" si="15"/>
        <v>0</v>
      </c>
      <c r="L118" s="47"/>
      <c r="M118" s="47"/>
      <c r="N118" s="164">
        <f t="shared" si="21"/>
        <v>0</v>
      </c>
      <c r="O118" s="47"/>
      <c r="P118" s="47"/>
      <c r="Q118" s="69">
        <f t="shared" si="20"/>
        <v>0</v>
      </c>
      <c r="R118" s="70"/>
      <c r="S118" s="70"/>
      <c r="T118" s="69">
        <f t="shared" si="16"/>
        <v>0</v>
      </c>
      <c r="U118" s="70"/>
      <c r="V118" s="70"/>
      <c r="W118" s="47"/>
      <c r="X118" s="47">
        <v>1928</v>
      </c>
      <c r="Y118" s="71"/>
      <c r="Z118" s="46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20"/>
      <c r="AV118" s="220"/>
      <c r="AW118" s="4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</row>
    <row r="119" spans="1:119" ht="12.75" customHeight="1">
      <c r="A119" s="40">
        <v>5</v>
      </c>
      <c r="B119" s="48">
        <f aca="true" t="shared" si="23" ref="B119:B151">+B118+1</f>
        <v>111</v>
      </c>
      <c r="C119" s="49">
        <v>3080</v>
      </c>
      <c r="D119" s="192" t="s">
        <v>190</v>
      </c>
      <c r="E119" s="50" t="s">
        <v>28</v>
      </c>
      <c r="F119" s="50" t="s">
        <v>29</v>
      </c>
      <c r="G119" s="50" t="s">
        <v>55</v>
      </c>
      <c r="H119" s="155">
        <v>21</v>
      </c>
      <c r="I119" s="79">
        <v>1</v>
      </c>
      <c r="J119" s="170"/>
      <c r="K119" s="164">
        <f t="shared" si="15"/>
        <v>1</v>
      </c>
      <c r="L119" s="47">
        <v>1</v>
      </c>
      <c r="M119" s="47"/>
      <c r="N119" s="164">
        <f t="shared" si="21"/>
        <v>4</v>
      </c>
      <c r="O119" s="47">
        <v>4</v>
      </c>
      <c r="P119" s="47"/>
      <c r="Q119" s="69">
        <f t="shared" si="20"/>
        <v>88.61</v>
      </c>
      <c r="R119" s="70">
        <v>88.61</v>
      </c>
      <c r="S119" s="70"/>
      <c r="T119" s="69">
        <f t="shared" si="16"/>
        <v>0</v>
      </c>
      <c r="U119" s="70"/>
      <c r="V119" s="70"/>
      <c r="W119" s="47"/>
      <c r="X119" s="47">
        <v>1928</v>
      </c>
      <c r="Y119" s="71"/>
      <c r="Z119" s="46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20"/>
      <c r="AV119" s="220"/>
      <c r="AW119" s="4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</row>
    <row r="120" spans="1:119" ht="12.75" customHeight="1">
      <c r="A120" s="40">
        <v>2</v>
      </c>
      <c r="B120" s="48">
        <f t="shared" si="23"/>
        <v>112</v>
      </c>
      <c r="C120" s="49">
        <v>1043</v>
      </c>
      <c r="D120" s="192" t="s">
        <v>190</v>
      </c>
      <c r="E120" s="50" t="s">
        <v>28</v>
      </c>
      <c r="F120" s="50" t="s">
        <v>29</v>
      </c>
      <c r="G120" s="50" t="s">
        <v>123</v>
      </c>
      <c r="H120" s="155">
        <v>4</v>
      </c>
      <c r="I120" s="79">
        <v>1</v>
      </c>
      <c r="J120" s="170"/>
      <c r="K120" s="164">
        <f t="shared" si="15"/>
        <v>5</v>
      </c>
      <c r="L120" s="47">
        <v>5</v>
      </c>
      <c r="M120" s="47"/>
      <c r="N120" s="164">
        <f t="shared" si="21"/>
        <v>10</v>
      </c>
      <c r="O120" s="47">
        <v>10</v>
      </c>
      <c r="P120" s="47"/>
      <c r="Q120" s="69">
        <f t="shared" si="20"/>
        <v>161.08</v>
      </c>
      <c r="R120" s="70">
        <v>161.08</v>
      </c>
      <c r="S120" s="70"/>
      <c r="T120" s="69">
        <f t="shared" si="16"/>
        <v>0</v>
      </c>
      <c r="U120" s="70"/>
      <c r="V120" s="70"/>
      <c r="W120" s="47"/>
      <c r="X120" s="47">
        <v>1930</v>
      </c>
      <c r="Y120" s="71"/>
      <c r="Z120" s="46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20"/>
      <c r="AV120" s="220"/>
      <c r="AW120" s="4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17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</row>
    <row r="121" spans="1:119" ht="12.75" customHeight="1">
      <c r="A121" s="40">
        <v>2</v>
      </c>
      <c r="B121" s="48">
        <f t="shared" si="23"/>
        <v>113</v>
      </c>
      <c r="C121" s="49">
        <v>1044</v>
      </c>
      <c r="D121" s="192" t="s">
        <v>190</v>
      </c>
      <c r="E121" s="50" t="s">
        <v>28</v>
      </c>
      <c r="F121" s="50" t="s">
        <v>29</v>
      </c>
      <c r="G121" s="50" t="s">
        <v>123</v>
      </c>
      <c r="H121" s="155">
        <v>6</v>
      </c>
      <c r="I121" s="79">
        <v>1</v>
      </c>
      <c r="J121" s="170"/>
      <c r="K121" s="164">
        <f t="shared" si="15"/>
        <v>5</v>
      </c>
      <c r="L121" s="47">
        <v>5</v>
      </c>
      <c r="M121" s="47"/>
      <c r="N121" s="164">
        <f t="shared" si="21"/>
        <v>10</v>
      </c>
      <c r="O121" s="47">
        <v>10</v>
      </c>
      <c r="P121" s="47"/>
      <c r="Q121" s="69">
        <f t="shared" si="20"/>
        <v>160.93</v>
      </c>
      <c r="R121" s="70">
        <v>160.93</v>
      </c>
      <c r="S121" s="70"/>
      <c r="T121" s="69">
        <f t="shared" si="16"/>
        <v>0</v>
      </c>
      <c r="U121" s="70"/>
      <c r="V121" s="70"/>
      <c r="W121" s="47"/>
      <c r="X121" s="47">
        <v>1930</v>
      </c>
      <c r="Y121" s="71"/>
      <c r="Z121" s="46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20"/>
      <c r="AV121" s="220"/>
      <c r="AW121" s="4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</row>
    <row r="122" spans="1:119" ht="12.75" customHeight="1">
      <c r="A122" s="40">
        <v>2</v>
      </c>
      <c r="B122" s="48">
        <f t="shared" si="23"/>
        <v>114</v>
      </c>
      <c r="C122" s="49">
        <v>1045</v>
      </c>
      <c r="D122" s="192" t="s">
        <v>190</v>
      </c>
      <c r="E122" s="50" t="s">
        <v>28</v>
      </c>
      <c r="F122" s="50" t="s">
        <v>29</v>
      </c>
      <c r="G122" s="50" t="s">
        <v>123</v>
      </c>
      <c r="H122" s="155">
        <v>8</v>
      </c>
      <c r="I122" s="79">
        <v>1</v>
      </c>
      <c r="J122" s="170"/>
      <c r="K122" s="164">
        <f t="shared" si="15"/>
        <v>3</v>
      </c>
      <c r="L122" s="47">
        <v>3</v>
      </c>
      <c r="M122" s="47"/>
      <c r="N122" s="164">
        <f t="shared" si="21"/>
        <v>6</v>
      </c>
      <c r="O122" s="47">
        <v>6</v>
      </c>
      <c r="P122" s="47"/>
      <c r="Q122" s="69">
        <f t="shared" si="20"/>
        <v>94.24</v>
      </c>
      <c r="R122" s="70">
        <v>94.24</v>
      </c>
      <c r="S122" s="70"/>
      <c r="T122" s="69">
        <f t="shared" si="16"/>
        <v>0</v>
      </c>
      <c r="U122" s="70"/>
      <c r="V122" s="70"/>
      <c r="W122" s="47"/>
      <c r="X122" s="47">
        <v>1930</v>
      </c>
      <c r="Y122" s="71"/>
      <c r="Z122" s="46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20"/>
      <c r="AV122" s="220"/>
      <c r="AW122" s="4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</row>
    <row r="123" spans="1:119" ht="12.75" customHeight="1">
      <c r="A123" s="40">
        <v>2</v>
      </c>
      <c r="B123" s="48">
        <f t="shared" si="23"/>
        <v>115</v>
      </c>
      <c r="C123" s="49">
        <v>1046</v>
      </c>
      <c r="D123" s="192" t="s">
        <v>190</v>
      </c>
      <c r="E123" s="50" t="s">
        <v>28</v>
      </c>
      <c r="F123" s="50" t="s">
        <v>29</v>
      </c>
      <c r="G123" s="50" t="s">
        <v>123</v>
      </c>
      <c r="H123" s="155">
        <v>20</v>
      </c>
      <c r="I123" s="79">
        <v>1</v>
      </c>
      <c r="J123" s="170"/>
      <c r="K123" s="164">
        <f t="shared" si="15"/>
        <v>2</v>
      </c>
      <c r="L123" s="47">
        <v>2</v>
      </c>
      <c r="M123" s="47"/>
      <c r="N123" s="164">
        <f t="shared" si="21"/>
        <v>6</v>
      </c>
      <c r="O123" s="47">
        <v>6</v>
      </c>
      <c r="P123" s="47"/>
      <c r="Q123" s="69">
        <f t="shared" si="20"/>
        <v>104.08</v>
      </c>
      <c r="R123" s="70">
        <v>104.08</v>
      </c>
      <c r="S123" s="70"/>
      <c r="T123" s="69">
        <f t="shared" si="16"/>
        <v>0</v>
      </c>
      <c r="U123" s="70"/>
      <c r="V123" s="70"/>
      <c r="W123" s="47"/>
      <c r="X123" s="47">
        <v>1930</v>
      </c>
      <c r="Y123" s="71"/>
      <c r="Z123" s="46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20"/>
      <c r="AV123" s="220"/>
      <c r="AW123" s="4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17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</row>
    <row r="124" spans="1:119" ht="12.75" customHeight="1">
      <c r="A124" s="40">
        <v>2</v>
      </c>
      <c r="B124" s="8">
        <f t="shared" si="23"/>
        <v>116</v>
      </c>
      <c r="C124" s="9">
        <v>3081</v>
      </c>
      <c r="D124" s="191" t="s">
        <v>189</v>
      </c>
      <c r="E124" s="10" t="s">
        <v>28</v>
      </c>
      <c r="F124" s="10" t="s">
        <v>29</v>
      </c>
      <c r="G124" s="10" t="s">
        <v>56</v>
      </c>
      <c r="H124" s="154">
        <v>1</v>
      </c>
      <c r="I124" s="79"/>
      <c r="J124" s="170"/>
      <c r="K124" s="164">
        <f t="shared" si="15"/>
        <v>0</v>
      </c>
      <c r="L124" s="47"/>
      <c r="M124" s="47"/>
      <c r="N124" s="164">
        <f t="shared" si="21"/>
        <v>0</v>
      </c>
      <c r="O124" s="47"/>
      <c r="P124" s="47"/>
      <c r="Q124" s="69">
        <f t="shared" si="20"/>
        <v>0</v>
      </c>
      <c r="R124" s="70"/>
      <c r="S124" s="70"/>
      <c r="T124" s="69">
        <f t="shared" si="16"/>
        <v>0</v>
      </c>
      <c r="U124" s="70"/>
      <c r="V124" s="70"/>
      <c r="W124" s="47"/>
      <c r="X124" s="47">
        <v>1910</v>
      </c>
      <c r="Y124" s="71"/>
      <c r="Z124" s="46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20"/>
      <c r="AV124" s="220"/>
      <c r="AW124" s="4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17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</row>
    <row r="125" spans="1:119" ht="12.75" customHeight="1">
      <c r="A125" s="40">
        <v>1</v>
      </c>
      <c r="B125" s="48">
        <f t="shared" si="23"/>
        <v>117</v>
      </c>
      <c r="C125" s="49">
        <v>3197</v>
      </c>
      <c r="D125" s="192" t="s">
        <v>190</v>
      </c>
      <c r="E125" s="50" t="s">
        <v>28</v>
      </c>
      <c r="F125" s="50" t="s">
        <v>29</v>
      </c>
      <c r="G125" s="50" t="s">
        <v>57</v>
      </c>
      <c r="H125" s="155">
        <v>1</v>
      </c>
      <c r="I125" s="79">
        <v>1</v>
      </c>
      <c r="J125" s="170"/>
      <c r="K125" s="164">
        <f t="shared" si="15"/>
        <v>6</v>
      </c>
      <c r="L125" s="47">
        <v>6</v>
      </c>
      <c r="M125" s="47"/>
      <c r="N125" s="164">
        <f t="shared" si="21"/>
        <v>16</v>
      </c>
      <c r="O125" s="47">
        <v>16</v>
      </c>
      <c r="P125" s="47"/>
      <c r="Q125" s="69">
        <f t="shared" si="20"/>
        <v>317.02</v>
      </c>
      <c r="R125" s="70">
        <f>232.62+54.77+29.63</f>
        <v>317.02</v>
      </c>
      <c r="S125" s="70"/>
      <c r="T125" s="69">
        <f t="shared" si="16"/>
        <v>317.02</v>
      </c>
      <c r="U125" s="70">
        <f>232.62+54.77+29.63</f>
        <v>317.02</v>
      </c>
      <c r="V125" s="70"/>
      <c r="W125" s="47"/>
      <c r="X125" s="171">
        <v>1900</v>
      </c>
      <c r="Y125" s="71"/>
      <c r="Z125" s="46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20"/>
      <c r="AV125" s="220"/>
      <c r="AW125" s="4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17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</row>
    <row r="126" spans="1:119" ht="12.75" customHeight="1">
      <c r="A126" s="40">
        <v>1</v>
      </c>
      <c r="B126" s="48">
        <f t="shared" si="23"/>
        <v>118</v>
      </c>
      <c r="C126" s="49">
        <v>3086</v>
      </c>
      <c r="D126" s="192" t="s">
        <v>190</v>
      </c>
      <c r="E126" s="50" t="s">
        <v>28</v>
      </c>
      <c r="F126" s="50" t="s">
        <v>29</v>
      </c>
      <c r="G126" s="50" t="s">
        <v>57</v>
      </c>
      <c r="H126" s="155">
        <v>6</v>
      </c>
      <c r="I126" s="79">
        <v>1</v>
      </c>
      <c r="J126" s="170"/>
      <c r="K126" s="164">
        <f t="shared" si="15"/>
        <v>1</v>
      </c>
      <c r="L126" s="47">
        <v>1</v>
      </c>
      <c r="M126" s="47"/>
      <c r="N126" s="164">
        <f t="shared" si="21"/>
        <v>3</v>
      </c>
      <c r="O126" s="47">
        <v>3</v>
      </c>
      <c r="P126" s="47"/>
      <c r="Q126" s="69">
        <f t="shared" si="20"/>
        <v>55.65</v>
      </c>
      <c r="R126" s="70">
        <v>55.65</v>
      </c>
      <c r="S126" s="70"/>
      <c r="T126" s="69">
        <f t="shared" si="16"/>
        <v>0</v>
      </c>
      <c r="U126" s="70"/>
      <c r="V126" s="70"/>
      <c r="W126" s="47"/>
      <c r="X126" s="47">
        <v>1925</v>
      </c>
      <c r="Y126" s="71"/>
      <c r="Z126" s="46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20"/>
      <c r="AV126" s="220"/>
      <c r="AW126" s="4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</row>
    <row r="127" spans="1:119" ht="12.75" customHeight="1">
      <c r="A127" s="40">
        <v>1</v>
      </c>
      <c r="B127" s="48">
        <f t="shared" si="23"/>
        <v>119</v>
      </c>
      <c r="C127" s="49">
        <v>3083</v>
      </c>
      <c r="D127" s="192" t="s">
        <v>190</v>
      </c>
      <c r="E127" s="50" t="s">
        <v>28</v>
      </c>
      <c r="F127" s="50" t="s">
        <v>29</v>
      </c>
      <c r="G127" s="50" t="s">
        <v>57</v>
      </c>
      <c r="H127" s="155">
        <v>14</v>
      </c>
      <c r="I127" s="79">
        <v>1</v>
      </c>
      <c r="J127" s="170"/>
      <c r="K127" s="164">
        <f t="shared" si="15"/>
        <v>4</v>
      </c>
      <c r="L127" s="47">
        <v>4</v>
      </c>
      <c r="M127" s="47"/>
      <c r="N127" s="164">
        <f t="shared" si="21"/>
        <v>15</v>
      </c>
      <c r="O127" s="47">
        <v>15</v>
      </c>
      <c r="P127" s="47"/>
      <c r="Q127" s="69">
        <f t="shared" si="20"/>
        <v>283.81</v>
      </c>
      <c r="R127" s="70">
        <v>283.81</v>
      </c>
      <c r="S127" s="70"/>
      <c r="T127" s="69">
        <f t="shared" si="16"/>
        <v>0</v>
      </c>
      <c r="U127" s="70"/>
      <c r="V127" s="70"/>
      <c r="W127" s="47"/>
      <c r="X127" s="47">
        <v>1925</v>
      </c>
      <c r="Y127" s="71"/>
      <c r="Z127" s="46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20"/>
      <c r="AV127" s="220"/>
      <c r="AW127" s="4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17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</row>
    <row r="128" spans="1:119" ht="12.75" customHeight="1">
      <c r="A128" s="40">
        <v>1</v>
      </c>
      <c r="B128" s="48">
        <f t="shared" si="23"/>
        <v>120</v>
      </c>
      <c r="C128" s="49">
        <v>3084</v>
      </c>
      <c r="D128" s="192" t="s">
        <v>190</v>
      </c>
      <c r="E128" s="50" t="s">
        <v>28</v>
      </c>
      <c r="F128" s="50" t="s">
        <v>29</v>
      </c>
      <c r="G128" s="50" t="s">
        <v>57</v>
      </c>
      <c r="H128" s="155">
        <v>22</v>
      </c>
      <c r="I128" s="79">
        <v>1</v>
      </c>
      <c r="J128" s="170"/>
      <c r="K128" s="164">
        <f t="shared" si="15"/>
        <v>1</v>
      </c>
      <c r="L128" s="47">
        <v>1</v>
      </c>
      <c r="M128" s="47"/>
      <c r="N128" s="164">
        <f t="shared" si="21"/>
        <v>4</v>
      </c>
      <c r="O128" s="47">
        <v>4</v>
      </c>
      <c r="P128" s="47"/>
      <c r="Q128" s="69">
        <f t="shared" si="20"/>
        <v>67.89</v>
      </c>
      <c r="R128" s="70">
        <v>67.89</v>
      </c>
      <c r="S128" s="70"/>
      <c r="T128" s="69">
        <f t="shared" si="16"/>
        <v>0</v>
      </c>
      <c r="U128" s="70"/>
      <c r="V128" s="70"/>
      <c r="W128" s="47"/>
      <c r="X128" s="47">
        <v>1925</v>
      </c>
      <c r="Y128" s="71"/>
      <c r="Z128" s="46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20"/>
      <c r="AV128" s="220"/>
      <c r="AW128" s="4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</row>
    <row r="129" spans="1:119" ht="12.75" customHeight="1">
      <c r="A129" s="40">
        <v>1</v>
      </c>
      <c r="B129" s="65">
        <f t="shared" si="23"/>
        <v>121</v>
      </c>
      <c r="C129" s="9">
        <v>3087</v>
      </c>
      <c r="D129" s="191" t="s">
        <v>189</v>
      </c>
      <c r="E129" s="10" t="s">
        <v>34</v>
      </c>
      <c r="F129" s="10" t="s">
        <v>29</v>
      </c>
      <c r="G129" s="10" t="s">
        <v>57</v>
      </c>
      <c r="H129" s="154">
        <v>43</v>
      </c>
      <c r="I129" s="79"/>
      <c r="J129" s="170"/>
      <c r="K129" s="164">
        <f t="shared" si="15"/>
        <v>0</v>
      </c>
      <c r="L129" s="47"/>
      <c r="M129" s="47"/>
      <c r="N129" s="164">
        <f t="shared" si="21"/>
        <v>0</v>
      </c>
      <c r="O129" s="47"/>
      <c r="P129" s="47"/>
      <c r="Q129" s="69">
        <f t="shared" si="20"/>
        <v>0</v>
      </c>
      <c r="R129" s="70"/>
      <c r="S129" s="70"/>
      <c r="T129" s="69">
        <f t="shared" si="16"/>
        <v>0</v>
      </c>
      <c r="U129" s="70"/>
      <c r="V129" s="70"/>
      <c r="W129" s="47"/>
      <c r="X129" s="47">
        <v>1972</v>
      </c>
      <c r="Y129" s="71"/>
      <c r="Z129" s="46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20"/>
      <c r="AV129" s="220"/>
      <c r="AW129" s="4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217"/>
      <c r="CX129" s="217"/>
      <c r="CY129" s="217"/>
      <c r="CZ129" s="217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</row>
    <row r="130" spans="1:119" ht="12.75" customHeight="1">
      <c r="A130" s="40">
        <v>1</v>
      </c>
      <c r="B130" s="8">
        <f t="shared" si="23"/>
        <v>122</v>
      </c>
      <c r="C130" s="9">
        <v>3088</v>
      </c>
      <c r="D130" s="191" t="s">
        <v>189</v>
      </c>
      <c r="E130" s="10" t="s">
        <v>34</v>
      </c>
      <c r="F130" s="10" t="s">
        <v>29</v>
      </c>
      <c r="G130" s="10" t="s">
        <v>57</v>
      </c>
      <c r="H130" s="154" t="s">
        <v>58</v>
      </c>
      <c r="I130" s="79"/>
      <c r="J130" s="170"/>
      <c r="K130" s="164">
        <f t="shared" si="15"/>
        <v>0</v>
      </c>
      <c r="L130" s="47"/>
      <c r="M130" s="47"/>
      <c r="N130" s="164">
        <f t="shared" si="21"/>
        <v>0</v>
      </c>
      <c r="O130" s="47"/>
      <c r="P130" s="47"/>
      <c r="Q130" s="69">
        <f t="shared" si="20"/>
        <v>0</v>
      </c>
      <c r="R130" s="70"/>
      <c r="S130" s="70"/>
      <c r="T130" s="69">
        <f t="shared" si="16"/>
        <v>0</v>
      </c>
      <c r="U130" s="70"/>
      <c r="V130" s="70"/>
      <c r="W130" s="47"/>
      <c r="X130" s="47">
        <v>1972</v>
      </c>
      <c r="Y130" s="71"/>
      <c r="Z130" s="46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20"/>
      <c r="AV130" s="220"/>
      <c r="AW130" s="4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</row>
    <row r="131" spans="1:119" ht="12.75" customHeight="1">
      <c r="A131" s="40">
        <v>2</v>
      </c>
      <c r="B131" s="48">
        <f t="shared" si="23"/>
        <v>123</v>
      </c>
      <c r="C131" s="49">
        <v>3089</v>
      </c>
      <c r="D131" s="192" t="s">
        <v>190</v>
      </c>
      <c r="E131" s="50" t="s">
        <v>28</v>
      </c>
      <c r="F131" s="50" t="s">
        <v>29</v>
      </c>
      <c r="G131" s="50" t="s">
        <v>59</v>
      </c>
      <c r="H131" s="158" t="s">
        <v>152</v>
      </c>
      <c r="I131" s="79">
        <v>1</v>
      </c>
      <c r="J131" s="170"/>
      <c r="K131" s="164">
        <f t="shared" si="15"/>
        <v>2</v>
      </c>
      <c r="L131" s="47">
        <v>2</v>
      </c>
      <c r="M131" s="47"/>
      <c r="N131" s="164">
        <f t="shared" si="21"/>
        <v>9</v>
      </c>
      <c r="O131" s="47">
        <v>9</v>
      </c>
      <c r="P131" s="47"/>
      <c r="Q131" s="69">
        <f t="shared" si="20"/>
        <v>172.87</v>
      </c>
      <c r="R131" s="70">
        <v>172.87</v>
      </c>
      <c r="S131" s="70"/>
      <c r="T131" s="69">
        <f t="shared" si="16"/>
        <v>0</v>
      </c>
      <c r="U131" s="70"/>
      <c r="V131" s="70"/>
      <c r="W131" s="47"/>
      <c r="X131" s="47">
        <v>1930</v>
      </c>
      <c r="Y131" s="71"/>
      <c r="Z131" s="46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20"/>
      <c r="AV131" s="220"/>
      <c r="AW131" s="4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</row>
    <row r="132" spans="1:119" ht="12.75" customHeight="1">
      <c r="A132" s="40">
        <v>2</v>
      </c>
      <c r="B132" s="48">
        <f t="shared" si="23"/>
        <v>124</v>
      </c>
      <c r="C132" s="49">
        <v>1064</v>
      </c>
      <c r="D132" s="192" t="s">
        <v>190</v>
      </c>
      <c r="E132" s="50" t="s">
        <v>34</v>
      </c>
      <c r="F132" s="50" t="s">
        <v>29</v>
      </c>
      <c r="G132" s="50" t="s">
        <v>59</v>
      </c>
      <c r="H132" s="155">
        <v>12</v>
      </c>
      <c r="I132" s="79">
        <v>1</v>
      </c>
      <c r="J132" s="170"/>
      <c r="K132" s="164">
        <f t="shared" si="15"/>
        <v>2</v>
      </c>
      <c r="L132" s="47">
        <f>1+1</f>
        <v>2</v>
      </c>
      <c r="M132" s="47"/>
      <c r="N132" s="164">
        <f t="shared" si="21"/>
        <v>7</v>
      </c>
      <c r="O132" s="47">
        <f>4+3</f>
        <v>7</v>
      </c>
      <c r="P132" s="47"/>
      <c r="Q132" s="69">
        <f t="shared" si="20"/>
        <v>115.91</v>
      </c>
      <c r="R132" s="70">
        <f>61.88+54.03</f>
        <v>115.91</v>
      </c>
      <c r="S132" s="70"/>
      <c r="T132" s="69">
        <f t="shared" si="16"/>
        <v>115.91</v>
      </c>
      <c r="U132" s="70">
        <f>61.88+54.03</f>
        <v>115.91</v>
      </c>
      <c r="V132" s="70"/>
      <c r="W132" s="47"/>
      <c r="X132" s="47">
        <v>1980</v>
      </c>
      <c r="Y132" s="71"/>
      <c r="Z132" s="46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20"/>
      <c r="AV132" s="220"/>
      <c r="AW132" s="4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17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</row>
    <row r="133" spans="1:119" ht="12.75" customHeight="1">
      <c r="A133" s="40">
        <v>2</v>
      </c>
      <c r="B133" s="48">
        <f t="shared" si="23"/>
        <v>125</v>
      </c>
      <c r="C133" s="49">
        <v>1062</v>
      </c>
      <c r="D133" s="192" t="s">
        <v>190</v>
      </c>
      <c r="E133" s="50" t="s">
        <v>34</v>
      </c>
      <c r="F133" s="50" t="s">
        <v>29</v>
      </c>
      <c r="G133" s="50" t="s">
        <v>59</v>
      </c>
      <c r="H133" s="155" t="s">
        <v>195</v>
      </c>
      <c r="I133" s="79">
        <v>1</v>
      </c>
      <c r="J133" s="170"/>
      <c r="K133" s="164">
        <f t="shared" si="15"/>
        <v>1</v>
      </c>
      <c r="L133" s="47">
        <v>1</v>
      </c>
      <c r="M133" s="47"/>
      <c r="N133" s="164">
        <f t="shared" si="21"/>
        <v>2</v>
      </c>
      <c r="O133" s="47">
        <v>2</v>
      </c>
      <c r="P133" s="47"/>
      <c r="Q133" s="69">
        <f t="shared" si="20"/>
        <v>33.4</v>
      </c>
      <c r="R133" s="70">
        <v>33.4</v>
      </c>
      <c r="S133" s="70"/>
      <c r="T133" s="69">
        <f t="shared" si="16"/>
        <v>33.4</v>
      </c>
      <c r="U133" s="70">
        <v>33.4</v>
      </c>
      <c r="V133" s="70"/>
      <c r="W133" s="47"/>
      <c r="X133" s="47">
        <v>1980</v>
      </c>
      <c r="Y133" s="237"/>
      <c r="Z133" s="46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20"/>
      <c r="AV133" s="220"/>
      <c r="AW133" s="4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</row>
    <row r="134" spans="1:119" ht="12.75" customHeight="1">
      <c r="A134" s="40">
        <v>2</v>
      </c>
      <c r="B134" s="8">
        <f t="shared" si="23"/>
        <v>126</v>
      </c>
      <c r="C134" s="9">
        <v>1063</v>
      </c>
      <c r="D134" s="191" t="s">
        <v>189</v>
      </c>
      <c r="E134" s="10" t="s">
        <v>34</v>
      </c>
      <c r="F134" s="10" t="s">
        <v>29</v>
      </c>
      <c r="G134" s="10" t="s">
        <v>59</v>
      </c>
      <c r="H134" s="154" t="s">
        <v>196</v>
      </c>
      <c r="I134" s="79"/>
      <c r="J134" s="170"/>
      <c r="K134" s="164">
        <f t="shared" si="15"/>
        <v>0</v>
      </c>
      <c r="L134" s="47"/>
      <c r="M134" s="47"/>
      <c r="N134" s="164">
        <f t="shared" si="21"/>
        <v>0</v>
      </c>
      <c r="O134" s="47"/>
      <c r="P134" s="47"/>
      <c r="Q134" s="69">
        <f t="shared" si="20"/>
        <v>0</v>
      </c>
      <c r="R134" s="70"/>
      <c r="S134" s="70"/>
      <c r="T134" s="69">
        <f t="shared" si="16"/>
        <v>0</v>
      </c>
      <c r="U134" s="70"/>
      <c r="V134" s="70"/>
      <c r="W134" s="47"/>
      <c r="X134" s="47">
        <v>1980</v>
      </c>
      <c r="Y134" s="237"/>
      <c r="Z134" s="46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20"/>
      <c r="AV134" s="220"/>
      <c r="AW134" s="4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7"/>
      <c r="CU134" s="217"/>
      <c r="CV134" s="217"/>
      <c r="CW134" s="217"/>
      <c r="CX134" s="217"/>
      <c r="CY134" s="217"/>
      <c r="CZ134" s="217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</row>
    <row r="135" spans="1:119" ht="12.75" customHeight="1">
      <c r="A135" s="40"/>
      <c r="B135" s="8">
        <f t="shared" si="23"/>
        <v>127</v>
      </c>
      <c r="C135" s="9">
        <v>1121</v>
      </c>
      <c r="D135" s="191" t="s">
        <v>189</v>
      </c>
      <c r="E135" s="10" t="s">
        <v>34</v>
      </c>
      <c r="F135" s="10" t="s">
        <v>29</v>
      </c>
      <c r="G135" s="10" t="s">
        <v>59</v>
      </c>
      <c r="H135" s="154" t="s">
        <v>229</v>
      </c>
      <c r="I135" s="79"/>
      <c r="J135" s="170"/>
      <c r="K135" s="164">
        <f t="shared" si="15"/>
        <v>0</v>
      </c>
      <c r="L135" s="47"/>
      <c r="M135" s="47"/>
      <c r="N135" s="164">
        <f t="shared" si="21"/>
        <v>0</v>
      </c>
      <c r="O135" s="47"/>
      <c r="P135" s="47"/>
      <c r="Q135" s="69">
        <f t="shared" si="20"/>
        <v>0</v>
      </c>
      <c r="R135" s="70"/>
      <c r="S135" s="70"/>
      <c r="T135" s="69">
        <f t="shared" si="16"/>
        <v>0</v>
      </c>
      <c r="U135" s="70"/>
      <c r="V135" s="70"/>
      <c r="W135" s="47"/>
      <c r="X135" s="47"/>
      <c r="Y135" s="237"/>
      <c r="Z135" s="46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20"/>
      <c r="AV135" s="220"/>
      <c r="AW135" s="4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</row>
    <row r="136" spans="1:119" ht="12.75" customHeight="1">
      <c r="A136" s="40">
        <v>2</v>
      </c>
      <c r="B136" s="8">
        <f t="shared" si="23"/>
        <v>128</v>
      </c>
      <c r="C136" s="9">
        <v>3210</v>
      </c>
      <c r="D136" s="191" t="s">
        <v>189</v>
      </c>
      <c r="E136" s="10" t="s">
        <v>41</v>
      </c>
      <c r="F136" s="10" t="s">
        <v>29</v>
      </c>
      <c r="G136" s="10" t="s">
        <v>59</v>
      </c>
      <c r="H136" s="154" t="s">
        <v>197</v>
      </c>
      <c r="I136" s="79"/>
      <c r="J136" s="170"/>
      <c r="K136" s="164">
        <f t="shared" si="15"/>
        <v>0</v>
      </c>
      <c r="L136" s="47"/>
      <c r="M136" s="47"/>
      <c r="N136" s="164">
        <f t="shared" si="21"/>
        <v>0</v>
      </c>
      <c r="O136" s="47"/>
      <c r="P136" s="47"/>
      <c r="Q136" s="69">
        <f t="shared" si="20"/>
        <v>0</v>
      </c>
      <c r="R136" s="70"/>
      <c r="S136" s="70"/>
      <c r="T136" s="69">
        <f t="shared" si="16"/>
        <v>0</v>
      </c>
      <c r="U136" s="70"/>
      <c r="V136" s="70"/>
      <c r="W136" s="238"/>
      <c r="X136" s="47">
        <v>1963</v>
      </c>
      <c r="Y136" s="237" t="s">
        <v>159</v>
      </c>
      <c r="Z136" s="46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20"/>
      <c r="AV136" s="220"/>
      <c r="AW136" s="4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</row>
    <row r="137" spans="1:119" ht="12.75" customHeight="1">
      <c r="A137" s="40">
        <v>2</v>
      </c>
      <c r="B137" s="48">
        <f t="shared" si="23"/>
        <v>129</v>
      </c>
      <c r="C137" s="49">
        <v>1047</v>
      </c>
      <c r="D137" s="192" t="s">
        <v>190</v>
      </c>
      <c r="E137" s="50" t="s">
        <v>28</v>
      </c>
      <c r="F137" s="50" t="s">
        <v>29</v>
      </c>
      <c r="G137" s="50" t="s">
        <v>60</v>
      </c>
      <c r="H137" s="155">
        <v>1</v>
      </c>
      <c r="I137" s="79">
        <v>1</v>
      </c>
      <c r="J137" s="170"/>
      <c r="K137" s="164">
        <f t="shared" si="15"/>
        <v>3</v>
      </c>
      <c r="L137" s="47">
        <v>3</v>
      </c>
      <c r="M137" s="47"/>
      <c r="N137" s="164">
        <f t="shared" si="21"/>
        <v>11</v>
      </c>
      <c r="O137" s="47">
        <v>11</v>
      </c>
      <c r="P137" s="47"/>
      <c r="Q137" s="69">
        <f t="shared" si="20"/>
        <v>156.8</v>
      </c>
      <c r="R137" s="70">
        <f>131.84+24.96</f>
        <v>156.8</v>
      </c>
      <c r="S137" s="70"/>
      <c r="T137" s="69">
        <f t="shared" si="16"/>
        <v>0</v>
      </c>
      <c r="U137" s="70"/>
      <c r="V137" s="70"/>
      <c r="W137" s="47"/>
      <c r="X137" s="47">
        <v>1930</v>
      </c>
      <c r="Y137" s="71"/>
      <c r="Z137" s="46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20"/>
      <c r="AV137" s="220"/>
      <c r="AW137" s="4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</row>
    <row r="138" spans="1:119" ht="12.75" customHeight="1">
      <c r="A138" s="40">
        <v>2</v>
      </c>
      <c r="B138" s="48">
        <f t="shared" si="23"/>
        <v>130</v>
      </c>
      <c r="C138" s="49">
        <v>1048</v>
      </c>
      <c r="D138" s="192" t="s">
        <v>190</v>
      </c>
      <c r="E138" s="50" t="s">
        <v>28</v>
      </c>
      <c r="F138" s="50" t="s">
        <v>29</v>
      </c>
      <c r="G138" s="50" t="s">
        <v>60</v>
      </c>
      <c r="H138" s="155">
        <v>3</v>
      </c>
      <c r="I138" s="79">
        <v>1</v>
      </c>
      <c r="J138" s="170"/>
      <c r="K138" s="164">
        <f t="shared" si="15"/>
        <v>2</v>
      </c>
      <c r="L138" s="47">
        <v>2</v>
      </c>
      <c r="M138" s="47"/>
      <c r="N138" s="164">
        <f t="shared" si="21"/>
        <v>6</v>
      </c>
      <c r="O138" s="47">
        <v>6</v>
      </c>
      <c r="P138" s="47"/>
      <c r="Q138" s="69">
        <f t="shared" si="20"/>
        <v>97.12</v>
      </c>
      <c r="R138" s="70">
        <v>97.12</v>
      </c>
      <c r="S138" s="70"/>
      <c r="T138" s="69">
        <f t="shared" si="16"/>
        <v>0</v>
      </c>
      <c r="U138" s="70"/>
      <c r="V138" s="70"/>
      <c r="W138" s="47"/>
      <c r="X138" s="47">
        <v>1930</v>
      </c>
      <c r="Y138" s="71"/>
      <c r="Z138" s="46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20"/>
      <c r="AV138" s="220"/>
      <c r="AW138" s="4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17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</row>
    <row r="139" spans="1:119" ht="12.75" customHeight="1">
      <c r="A139" s="40">
        <v>2</v>
      </c>
      <c r="B139" s="48">
        <f t="shared" si="23"/>
        <v>131</v>
      </c>
      <c r="C139" s="49">
        <v>1049</v>
      </c>
      <c r="D139" s="192" t="s">
        <v>190</v>
      </c>
      <c r="E139" s="50" t="s">
        <v>28</v>
      </c>
      <c r="F139" s="50" t="s">
        <v>29</v>
      </c>
      <c r="G139" s="50" t="s">
        <v>60</v>
      </c>
      <c r="H139" s="155">
        <v>5</v>
      </c>
      <c r="I139" s="79">
        <v>1</v>
      </c>
      <c r="J139" s="170"/>
      <c r="K139" s="164">
        <f aca="true" t="shared" si="24" ref="K139:K203">SUM(L139:M139)</f>
        <v>2</v>
      </c>
      <c r="L139" s="47">
        <v>2</v>
      </c>
      <c r="M139" s="47"/>
      <c r="N139" s="164">
        <f t="shared" si="21"/>
        <v>6</v>
      </c>
      <c r="O139" s="47">
        <v>6</v>
      </c>
      <c r="P139" s="47"/>
      <c r="Q139" s="69">
        <f t="shared" si="20"/>
        <v>96.8</v>
      </c>
      <c r="R139" s="70">
        <v>96.8</v>
      </c>
      <c r="S139" s="70"/>
      <c r="T139" s="69">
        <f t="shared" si="16"/>
        <v>0</v>
      </c>
      <c r="U139" s="70"/>
      <c r="V139" s="70"/>
      <c r="W139" s="47"/>
      <c r="X139" s="47">
        <v>1930</v>
      </c>
      <c r="Y139" s="71"/>
      <c r="Z139" s="46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20"/>
      <c r="AV139" s="220"/>
      <c r="AW139" s="4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</row>
    <row r="140" spans="1:119" ht="12.75" customHeight="1">
      <c r="A140" s="40">
        <v>2</v>
      </c>
      <c r="B140" s="48">
        <f t="shared" si="23"/>
        <v>132</v>
      </c>
      <c r="C140" s="49">
        <v>1050</v>
      </c>
      <c r="D140" s="192" t="s">
        <v>190</v>
      </c>
      <c r="E140" s="50" t="s">
        <v>28</v>
      </c>
      <c r="F140" s="50" t="s">
        <v>29</v>
      </c>
      <c r="G140" s="50" t="s">
        <v>60</v>
      </c>
      <c r="H140" s="155">
        <v>8</v>
      </c>
      <c r="I140" s="79">
        <v>1</v>
      </c>
      <c r="J140" s="170"/>
      <c r="K140" s="164">
        <f t="shared" si="24"/>
        <v>3</v>
      </c>
      <c r="L140" s="47">
        <v>3</v>
      </c>
      <c r="M140" s="47"/>
      <c r="N140" s="164">
        <f t="shared" si="21"/>
        <v>13</v>
      </c>
      <c r="O140" s="47">
        <v>13</v>
      </c>
      <c r="P140" s="47"/>
      <c r="Q140" s="69">
        <f t="shared" si="20"/>
        <v>193.74</v>
      </c>
      <c r="R140" s="70">
        <v>193.74</v>
      </c>
      <c r="S140" s="70"/>
      <c r="T140" s="69">
        <f t="shared" si="16"/>
        <v>0</v>
      </c>
      <c r="U140" s="70"/>
      <c r="V140" s="70"/>
      <c r="W140" s="47"/>
      <c r="X140" s="47">
        <v>1930</v>
      </c>
      <c r="Y140" s="71"/>
      <c r="Z140" s="46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20"/>
      <c r="AV140" s="220"/>
      <c r="AW140" s="4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</row>
    <row r="141" spans="1:119" ht="12.75" customHeight="1">
      <c r="A141" s="40">
        <v>2</v>
      </c>
      <c r="B141" s="48">
        <f t="shared" si="23"/>
        <v>133</v>
      </c>
      <c r="C141" s="49">
        <v>1052</v>
      </c>
      <c r="D141" s="192" t="s">
        <v>190</v>
      </c>
      <c r="E141" s="50" t="s">
        <v>28</v>
      </c>
      <c r="F141" s="50" t="s">
        <v>29</v>
      </c>
      <c r="G141" s="50" t="s">
        <v>60</v>
      </c>
      <c r="H141" s="158" t="s">
        <v>158</v>
      </c>
      <c r="I141" s="79">
        <v>1</v>
      </c>
      <c r="J141" s="170"/>
      <c r="K141" s="164">
        <f t="shared" si="24"/>
        <v>3</v>
      </c>
      <c r="L141" s="47">
        <v>2</v>
      </c>
      <c r="M141" s="47">
        <v>1</v>
      </c>
      <c r="N141" s="164">
        <f t="shared" si="21"/>
        <v>13</v>
      </c>
      <c r="O141" s="47">
        <v>9</v>
      </c>
      <c r="P141" s="47">
        <v>4</v>
      </c>
      <c r="Q141" s="69">
        <f t="shared" si="20"/>
        <v>210.06</v>
      </c>
      <c r="R141" s="70">
        <v>137.1</v>
      </c>
      <c r="S141" s="70">
        <v>72.96</v>
      </c>
      <c r="T141" s="69">
        <f aca="true" t="shared" si="25" ref="T141:T205">SUM(U141:V141)</f>
        <v>210.06</v>
      </c>
      <c r="U141" s="70">
        <v>137.1</v>
      </c>
      <c r="V141" s="70">
        <v>72.96</v>
      </c>
      <c r="W141" s="47"/>
      <c r="X141" s="47">
        <v>1930</v>
      </c>
      <c r="Y141" s="71"/>
      <c r="Z141" s="46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20"/>
      <c r="AV141" s="220"/>
      <c r="AW141" s="4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17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</row>
    <row r="142" spans="1:119" ht="12.75" customHeight="1">
      <c r="A142" s="40">
        <v>2</v>
      </c>
      <c r="B142" s="48">
        <f t="shared" si="23"/>
        <v>134</v>
      </c>
      <c r="C142" s="49">
        <v>1053</v>
      </c>
      <c r="D142" s="192" t="s">
        <v>190</v>
      </c>
      <c r="E142" s="50" t="s">
        <v>28</v>
      </c>
      <c r="F142" s="50" t="s">
        <v>29</v>
      </c>
      <c r="G142" s="50" t="s">
        <v>60</v>
      </c>
      <c r="H142" s="155" t="s">
        <v>124</v>
      </c>
      <c r="I142" s="79">
        <v>1</v>
      </c>
      <c r="J142" s="170"/>
      <c r="K142" s="164">
        <f t="shared" si="24"/>
        <v>9</v>
      </c>
      <c r="L142" s="47">
        <f>8+1</f>
        <v>9</v>
      </c>
      <c r="M142" s="47"/>
      <c r="N142" s="164">
        <f t="shared" si="21"/>
        <v>36</v>
      </c>
      <c r="O142" s="47">
        <f>32+4</f>
        <v>36</v>
      </c>
      <c r="P142" s="47"/>
      <c r="Q142" s="69">
        <f t="shared" si="20"/>
        <v>534.4200000000001</v>
      </c>
      <c r="R142" s="70">
        <f>474.92+59.5</f>
        <v>534.4200000000001</v>
      </c>
      <c r="S142" s="70"/>
      <c r="T142" s="69">
        <f t="shared" si="25"/>
        <v>0</v>
      </c>
      <c r="U142" s="70"/>
      <c r="V142" s="70"/>
      <c r="W142" s="47"/>
      <c r="X142" s="47">
        <v>1930</v>
      </c>
      <c r="Y142" s="71"/>
      <c r="Z142" s="46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20"/>
      <c r="AV142" s="220"/>
      <c r="AW142" s="4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</row>
    <row r="143" spans="1:119" ht="12.75" customHeight="1">
      <c r="A143" s="40">
        <v>2</v>
      </c>
      <c r="B143" s="48">
        <f t="shared" si="23"/>
        <v>135</v>
      </c>
      <c r="C143" s="49">
        <v>1056</v>
      </c>
      <c r="D143" s="192" t="s">
        <v>190</v>
      </c>
      <c r="E143" s="50" t="s">
        <v>28</v>
      </c>
      <c r="F143" s="50" t="s">
        <v>29</v>
      </c>
      <c r="G143" s="50" t="s">
        <v>177</v>
      </c>
      <c r="H143" s="155" t="s">
        <v>125</v>
      </c>
      <c r="I143" s="79">
        <v>1</v>
      </c>
      <c r="J143" s="170"/>
      <c r="K143" s="164">
        <f t="shared" si="24"/>
        <v>22</v>
      </c>
      <c r="L143" s="47">
        <v>22</v>
      </c>
      <c r="M143" s="47"/>
      <c r="N143" s="164">
        <f t="shared" si="21"/>
        <v>66</v>
      </c>
      <c r="O143" s="47">
        <v>66</v>
      </c>
      <c r="P143" s="47"/>
      <c r="Q143" s="69">
        <f t="shared" si="20"/>
        <v>1082.0700000000002</v>
      </c>
      <c r="R143" s="70">
        <f>1033.15+48.92</f>
        <v>1082.0700000000002</v>
      </c>
      <c r="S143" s="70"/>
      <c r="T143" s="69">
        <f t="shared" si="25"/>
        <v>0</v>
      </c>
      <c r="U143" s="70"/>
      <c r="V143" s="70"/>
      <c r="W143" s="47"/>
      <c r="X143" s="47">
        <v>1925</v>
      </c>
      <c r="Y143" s="71"/>
      <c r="Z143" s="46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20"/>
      <c r="AV143" s="220"/>
      <c r="AW143" s="4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</row>
    <row r="144" spans="1:119" ht="12.75" customHeight="1">
      <c r="A144" s="40">
        <v>2</v>
      </c>
      <c r="B144" s="48">
        <f t="shared" si="23"/>
        <v>136</v>
      </c>
      <c r="C144" s="49">
        <v>1054</v>
      </c>
      <c r="D144" s="192" t="s">
        <v>190</v>
      </c>
      <c r="E144" s="50" t="s">
        <v>28</v>
      </c>
      <c r="F144" s="50" t="s">
        <v>29</v>
      </c>
      <c r="G144" s="50" t="s">
        <v>60</v>
      </c>
      <c r="H144" s="155">
        <v>27</v>
      </c>
      <c r="I144" s="79">
        <v>1</v>
      </c>
      <c r="J144" s="170"/>
      <c r="K144" s="164">
        <f t="shared" si="24"/>
        <v>6</v>
      </c>
      <c r="L144" s="47">
        <v>6</v>
      </c>
      <c r="M144" s="47"/>
      <c r="N144" s="164">
        <f t="shared" si="21"/>
        <v>15</v>
      </c>
      <c r="O144" s="47">
        <v>15</v>
      </c>
      <c r="P144" s="47"/>
      <c r="Q144" s="69">
        <f t="shared" si="20"/>
        <v>307.77</v>
      </c>
      <c r="R144" s="70">
        <v>307.77</v>
      </c>
      <c r="S144" s="70"/>
      <c r="T144" s="69">
        <f t="shared" si="25"/>
        <v>0</v>
      </c>
      <c r="U144" s="70"/>
      <c r="V144" s="70"/>
      <c r="W144" s="47"/>
      <c r="X144" s="47">
        <v>1928</v>
      </c>
      <c r="Y144" s="71"/>
      <c r="Z144" s="46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20"/>
      <c r="AV144" s="220"/>
      <c r="AW144" s="4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</row>
    <row r="145" spans="1:119" ht="12.75" customHeight="1">
      <c r="A145" s="40">
        <v>2</v>
      </c>
      <c r="B145" s="48">
        <f t="shared" si="23"/>
        <v>137</v>
      </c>
      <c r="C145" s="49">
        <v>1055</v>
      </c>
      <c r="D145" s="192" t="s">
        <v>190</v>
      </c>
      <c r="E145" s="50" t="s">
        <v>28</v>
      </c>
      <c r="F145" s="50" t="s">
        <v>29</v>
      </c>
      <c r="G145" s="50" t="s">
        <v>60</v>
      </c>
      <c r="H145" s="155">
        <v>29</v>
      </c>
      <c r="I145" s="79">
        <v>1</v>
      </c>
      <c r="J145" s="170"/>
      <c r="K145" s="164">
        <f t="shared" si="24"/>
        <v>3</v>
      </c>
      <c r="L145" s="47">
        <v>3</v>
      </c>
      <c r="M145" s="47"/>
      <c r="N145" s="164">
        <f t="shared" si="21"/>
        <v>8</v>
      </c>
      <c r="O145" s="47">
        <v>8</v>
      </c>
      <c r="P145" s="47"/>
      <c r="Q145" s="69">
        <f t="shared" si="20"/>
        <v>162.22</v>
      </c>
      <c r="R145" s="70">
        <v>162.22</v>
      </c>
      <c r="S145" s="70"/>
      <c r="T145" s="69">
        <f t="shared" si="25"/>
        <v>0</v>
      </c>
      <c r="U145" s="70"/>
      <c r="V145" s="70"/>
      <c r="W145" s="47"/>
      <c r="X145" s="47">
        <v>1928</v>
      </c>
      <c r="Y145" s="71"/>
      <c r="Z145" s="46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4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</row>
    <row r="146" spans="1:119" ht="12.75" customHeight="1">
      <c r="A146" s="40">
        <v>2</v>
      </c>
      <c r="B146" s="48">
        <f t="shared" si="23"/>
        <v>138</v>
      </c>
      <c r="C146" s="49">
        <v>1057</v>
      </c>
      <c r="D146" s="192" t="s">
        <v>190</v>
      </c>
      <c r="E146" s="50" t="s">
        <v>28</v>
      </c>
      <c r="F146" s="50" t="s">
        <v>29</v>
      </c>
      <c r="G146" s="50" t="s">
        <v>60</v>
      </c>
      <c r="H146" s="155">
        <v>36</v>
      </c>
      <c r="I146" s="79">
        <v>1</v>
      </c>
      <c r="J146" s="170"/>
      <c r="K146" s="164">
        <f t="shared" si="24"/>
        <v>1</v>
      </c>
      <c r="L146" s="47">
        <v>1</v>
      </c>
      <c r="M146" s="47"/>
      <c r="N146" s="164">
        <f t="shared" si="21"/>
        <v>4</v>
      </c>
      <c r="O146" s="47">
        <v>4</v>
      </c>
      <c r="P146" s="47"/>
      <c r="Q146" s="69">
        <f t="shared" si="20"/>
        <v>75.32</v>
      </c>
      <c r="R146" s="70">
        <v>75.32</v>
      </c>
      <c r="S146" s="70"/>
      <c r="T146" s="69">
        <f t="shared" si="25"/>
        <v>0</v>
      </c>
      <c r="U146" s="70"/>
      <c r="V146" s="70"/>
      <c r="W146" s="47"/>
      <c r="X146" s="47">
        <v>1928</v>
      </c>
      <c r="Y146" s="71"/>
      <c r="Z146" s="46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4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</row>
    <row r="147" spans="1:119" ht="12.75" customHeight="1">
      <c r="A147" s="40">
        <v>2</v>
      </c>
      <c r="B147" s="48">
        <f t="shared" si="23"/>
        <v>139</v>
      </c>
      <c r="C147" s="49">
        <v>1058</v>
      </c>
      <c r="D147" s="192" t="s">
        <v>190</v>
      </c>
      <c r="E147" s="50" t="s">
        <v>28</v>
      </c>
      <c r="F147" s="50" t="s">
        <v>29</v>
      </c>
      <c r="G147" s="50" t="s">
        <v>60</v>
      </c>
      <c r="H147" s="155">
        <v>38</v>
      </c>
      <c r="I147" s="79">
        <v>1</v>
      </c>
      <c r="J147" s="170"/>
      <c r="K147" s="164">
        <f t="shared" si="24"/>
        <v>4</v>
      </c>
      <c r="L147" s="47">
        <v>4</v>
      </c>
      <c r="M147" s="47"/>
      <c r="N147" s="164">
        <f t="shared" si="21"/>
        <v>15</v>
      </c>
      <c r="O147" s="47">
        <v>15</v>
      </c>
      <c r="P147" s="47"/>
      <c r="Q147" s="69">
        <f t="shared" si="20"/>
        <v>282.71</v>
      </c>
      <c r="R147" s="70">
        <v>282.71</v>
      </c>
      <c r="S147" s="70"/>
      <c r="T147" s="69">
        <f t="shared" si="25"/>
        <v>0</v>
      </c>
      <c r="U147" s="70"/>
      <c r="V147" s="70"/>
      <c r="W147" s="47"/>
      <c r="X147" s="47">
        <v>1928</v>
      </c>
      <c r="Y147" s="71"/>
      <c r="Z147" s="46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4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</row>
    <row r="148" spans="1:119" ht="12.75" customHeight="1">
      <c r="A148" s="40">
        <v>2</v>
      </c>
      <c r="B148" s="48">
        <f t="shared" si="23"/>
        <v>140</v>
      </c>
      <c r="C148" s="49">
        <v>1059</v>
      </c>
      <c r="D148" s="192" t="s">
        <v>190</v>
      </c>
      <c r="E148" s="50" t="s">
        <v>28</v>
      </c>
      <c r="F148" s="50" t="s">
        <v>29</v>
      </c>
      <c r="G148" s="50" t="s">
        <v>60</v>
      </c>
      <c r="H148" s="155">
        <v>40</v>
      </c>
      <c r="I148" s="79">
        <v>1</v>
      </c>
      <c r="J148" s="170"/>
      <c r="K148" s="164">
        <f t="shared" si="24"/>
        <v>2</v>
      </c>
      <c r="L148" s="47">
        <v>2</v>
      </c>
      <c r="M148" s="47"/>
      <c r="N148" s="164">
        <f t="shared" si="21"/>
        <v>8</v>
      </c>
      <c r="O148" s="47">
        <v>8</v>
      </c>
      <c r="P148" s="47"/>
      <c r="Q148" s="69">
        <f t="shared" si="20"/>
        <v>152.32</v>
      </c>
      <c r="R148" s="70">
        <v>152.32</v>
      </c>
      <c r="S148" s="70"/>
      <c r="T148" s="69">
        <f t="shared" si="25"/>
        <v>0</v>
      </c>
      <c r="U148" s="70"/>
      <c r="V148" s="70"/>
      <c r="W148" s="47"/>
      <c r="X148" s="47">
        <v>1925</v>
      </c>
      <c r="Y148" s="71"/>
      <c r="Z148" s="46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4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</row>
    <row r="149" spans="1:119" ht="12.75" customHeight="1">
      <c r="A149" s="40">
        <v>4</v>
      </c>
      <c r="B149" s="48">
        <f t="shared" si="23"/>
        <v>141</v>
      </c>
      <c r="C149" s="49">
        <v>1068</v>
      </c>
      <c r="D149" s="192" t="s">
        <v>190</v>
      </c>
      <c r="E149" s="50" t="s">
        <v>32</v>
      </c>
      <c r="F149" s="50" t="s">
        <v>29</v>
      </c>
      <c r="G149" s="50" t="s">
        <v>61</v>
      </c>
      <c r="H149" s="158" t="s">
        <v>152</v>
      </c>
      <c r="I149" s="79">
        <v>1</v>
      </c>
      <c r="J149" s="170"/>
      <c r="K149" s="164">
        <f t="shared" si="24"/>
        <v>4</v>
      </c>
      <c r="L149" s="47">
        <v>4</v>
      </c>
      <c r="M149" s="47"/>
      <c r="N149" s="164">
        <f t="shared" si="21"/>
        <v>18</v>
      </c>
      <c r="O149" s="47">
        <v>18</v>
      </c>
      <c r="P149" s="47"/>
      <c r="Q149" s="69">
        <f t="shared" si="20"/>
        <v>274.2</v>
      </c>
      <c r="R149" s="70">
        <v>274.2</v>
      </c>
      <c r="S149" s="70"/>
      <c r="T149" s="69">
        <f t="shared" si="25"/>
        <v>0</v>
      </c>
      <c r="U149" s="70"/>
      <c r="V149" s="70"/>
      <c r="W149" s="47"/>
      <c r="X149" s="47">
        <v>1935</v>
      </c>
      <c r="Y149" s="71"/>
      <c r="Z149" s="46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4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</row>
    <row r="150" spans="1:119" ht="12.75" customHeight="1">
      <c r="A150" s="40">
        <v>4</v>
      </c>
      <c r="B150" s="48">
        <f t="shared" si="23"/>
        <v>142</v>
      </c>
      <c r="C150" s="49">
        <v>1084</v>
      </c>
      <c r="D150" s="192" t="s">
        <v>190</v>
      </c>
      <c r="E150" s="50" t="s">
        <v>32</v>
      </c>
      <c r="F150" s="50" t="s">
        <v>29</v>
      </c>
      <c r="G150" s="50" t="s">
        <v>61</v>
      </c>
      <c r="H150" s="158" t="s">
        <v>157</v>
      </c>
      <c r="I150" s="79">
        <v>1</v>
      </c>
      <c r="J150" s="170"/>
      <c r="K150" s="164">
        <f t="shared" si="24"/>
        <v>4</v>
      </c>
      <c r="L150" s="47">
        <v>4</v>
      </c>
      <c r="M150" s="47"/>
      <c r="N150" s="164">
        <f t="shared" si="21"/>
        <v>19</v>
      </c>
      <c r="O150" s="47">
        <v>19</v>
      </c>
      <c r="P150" s="47"/>
      <c r="Q150" s="69">
        <f t="shared" si="20"/>
        <v>293.33</v>
      </c>
      <c r="R150" s="70">
        <v>293.33</v>
      </c>
      <c r="S150" s="70"/>
      <c r="T150" s="69">
        <f t="shared" si="25"/>
        <v>0</v>
      </c>
      <c r="U150" s="70"/>
      <c r="V150" s="70"/>
      <c r="W150" s="47"/>
      <c r="X150" s="47">
        <v>1935</v>
      </c>
      <c r="Y150" s="71"/>
      <c r="Z150" s="46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4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17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</row>
    <row r="151" spans="1:119" ht="12.75" customHeight="1">
      <c r="A151" s="40">
        <v>4</v>
      </c>
      <c r="B151" s="48">
        <f t="shared" si="23"/>
        <v>143</v>
      </c>
      <c r="C151" s="49">
        <v>1069</v>
      </c>
      <c r="D151" s="192" t="s">
        <v>190</v>
      </c>
      <c r="E151" s="50" t="s">
        <v>32</v>
      </c>
      <c r="F151" s="50" t="s">
        <v>29</v>
      </c>
      <c r="G151" s="50" t="s">
        <v>61</v>
      </c>
      <c r="H151" s="155">
        <v>7</v>
      </c>
      <c r="I151" s="79">
        <v>1</v>
      </c>
      <c r="J151" s="170"/>
      <c r="K151" s="164">
        <f t="shared" si="24"/>
        <v>2</v>
      </c>
      <c r="L151" s="47">
        <v>2</v>
      </c>
      <c r="M151" s="47"/>
      <c r="N151" s="164">
        <f t="shared" si="21"/>
        <v>10</v>
      </c>
      <c r="O151" s="47">
        <v>10</v>
      </c>
      <c r="P151" s="47"/>
      <c r="Q151" s="69">
        <f t="shared" si="20"/>
        <v>147.94</v>
      </c>
      <c r="R151" s="70">
        <v>147.94</v>
      </c>
      <c r="S151" s="70"/>
      <c r="T151" s="69">
        <f t="shared" si="25"/>
        <v>0</v>
      </c>
      <c r="U151" s="70"/>
      <c r="V151" s="70"/>
      <c r="W151" s="47"/>
      <c r="X151" s="47">
        <v>1935</v>
      </c>
      <c r="Y151" s="71"/>
      <c r="Z151" s="46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4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</row>
    <row r="152" spans="1:119" ht="12.75" customHeight="1">
      <c r="A152" s="40">
        <v>4</v>
      </c>
      <c r="B152" s="48">
        <f aca="true" t="shared" si="26" ref="B152:B183">+B151+1</f>
        <v>144</v>
      </c>
      <c r="C152" s="49">
        <v>1083</v>
      </c>
      <c r="D152" s="192" t="s">
        <v>190</v>
      </c>
      <c r="E152" s="50" t="s">
        <v>32</v>
      </c>
      <c r="F152" s="50" t="s">
        <v>29</v>
      </c>
      <c r="G152" s="50" t="s">
        <v>61</v>
      </c>
      <c r="H152" s="155">
        <v>8</v>
      </c>
      <c r="I152" s="79">
        <v>1</v>
      </c>
      <c r="J152" s="170"/>
      <c r="K152" s="164">
        <f t="shared" si="24"/>
        <v>4</v>
      </c>
      <c r="L152" s="47">
        <v>4</v>
      </c>
      <c r="M152" s="47"/>
      <c r="N152" s="164">
        <f t="shared" si="21"/>
        <v>12</v>
      </c>
      <c r="O152" s="47">
        <v>12</v>
      </c>
      <c r="P152" s="47"/>
      <c r="Q152" s="69">
        <f t="shared" si="20"/>
        <v>207.36</v>
      </c>
      <c r="R152" s="70">
        <v>207.36</v>
      </c>
      <c r="S152" s="70"/>
      <c r="T152" s="69">
        <f t="shared" si="25"/>
        <v>0</v>
      </c>
      <c r="U152" s="70"/>
      <c r="V152" s="70"/>
      <c r="W152" s="47"/>
      <c r="X152" s="47">
        <v>1935</v>
      </c>
      <c r="Y152" s="71"/>
      <c r="Z152" s="46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4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17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</row>
    <row r="153" spans="1:119" ht="12.75" customHeight="1">
      <c r="A153" s="40">
        <v>4</v>
      </c>
      <c r="B153" s="48">
        <f t="shared" si="26"/>
        <v>145</v>
      </c>
      <c r="C153" s="49">
        <v>1070</v>
      </c>
      <c r="D153" s="192" t="s">
        <v>190</v>
      </c>
      <c r="E153" s="50" t="s">
        <v>32</v>
      </c>
      <c r="F153" s="50" t="s">
        <v>29</v>
      </c>
      <c r="G153" s="50" t="s">
        <v>61</v>
      </c>
      <c r="H153" s="155">
        <v>9</v>
      </c>
      <c r="I153" s="79">
        <v>1</v>
      </c>
      <c r="J153" s="170"/>
      <c r="K153" s="164">
        <f t="shared" si="24"/>
        <v>1</v>
      </c>
      <c r="L153" s="47">
        <v>1</v>
      </c>
      <c r="M153" s="47"/>
      <c r="N153" s="164">
        <f t="shared" si="21"/>
        <v>5</v>
      </c>
      <c r="O153" s="47">
        <v>5</v>
      </c>
      <c r="P153" s="47"/>
      <c r="Q153" s="69">
        <f t="shared" si="20"/>
        <v>76.03</v>
      </c>
      <c r="R153" s="70">
        <v>76.03</v>
      </c>
      <c r="S153" s="70"/>
      <c r="T153" s="69">
        <f t="shared" si="25"/>
        <v>0</v>
      </c>
      <c r="U153" s="70"/>
      <c r="V153" s="70"/>
      <c r="W153" s="47"/>
      <c r="X153" s="47">
        <v>1935</v>
      </c>
      <c r="Y153" s="71"/>
      <c r="Z153" s="46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4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  <c r="CR153" s="217"/>
      <c r="CS153" s="217"/>
      <c r="CT153" s="217"/>
      <c r="CU153" s="217"/>
      <c r="CV153" s="217"/>
      <c r="CW153" s="217"/>
      <c r="CX153" s="217"/>
      <c r="CY153" s="217"/>
      <c r="CZ153" s="217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</row>
    <row r="154" spans="1:119" ht="12.75" customHeight="1">
      <c r="A154" s="40">
        <v>4</v>
      </c>
      <c r="B154" s="8">
        <f t="shared" si="26"/>
        <v>146</v>
      </c>
      <c r="C154" s="9">
        <v>1082</v>
      </c>
      <c r="D154" s="191" t="s">
        <v>189</v>
      </c>
      <c r="E154" s="10" t="s">
        <v>32</v>
      </c>
      <c r="F154" s="10" t="s">
        <v>29</v>
      </c>
      <c r="G154" s="10" t="s">
        <v>61</v>
      </c>
      <c r="H154" s="154">
        <v>10</v>
      </c>
      <c r="I154" s="79"/>
      <c r="J154" s="170"/>
      <c r="K154" s="164">
        <f t="shared" si="24"/>
        <v>0</v>
      </c>
      <c r="L154" s="47"/>
      <c r="M154" s="47"/>
      <c r="N154" s="164">
        <f t="shared" si="21"/>
        <v>0</v>
      </c>
      <c r="O154" s="47"/>
      <c r="P154" s="47"/>
      <c r="Q154" s="69">
        <f t="shared" si="20"/>
        <v>0</v>
      </c>
      <c r="R154" s="70"/>
      <c r="S154" s="70"/>
      <c r="T154" s="69">
        <f t="shared" si="25"/>
        <v>0</v>
      </c>
      <c r="U154" s="70"/>
      <c r="V154" s="70"/>
      <c r="W154" s="47"/>
      <c r="X154" s="47">
        <v>1935</v>
      </c>
      <c r="Y154" s="71"/>
      <c r="Z154" s="46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4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</row>
    <row r="155" spans="1:119" ht="12.75" customHeight="1">
      <c r="A155" s="40">
        <v>4</v>
      </c>
      <c r="B155" s="56">
        <f t="shared" si="26"/>
        <v>147</v>
      </c>
      <c r="C155" s="57">
        <v>1071</v>
      </c>
      <c r="D155" s="194" t="s">
        <v>190</v>
      </c>
      <c r="E155" s="58" t="s">
        <v>32</v>
      </c>
      <c r="F155" s="58" t="s">
        <v>29</v>
      </c>
      <c r="G155" s="58" t="s">
        <v>61</v>
      </c>
      <c r="H155" s="156">
        <v>11</v>
      </c>
      <c r="I155" s="79"/>
      <c r="J155" s="170"/>
      <c r="K155" s="164">
        <f t="shared" si="24"/>
        <v>0</v>
      </c>
      <c r="L155" s="47"/>
      <c r="M155" s="47"/>
      <c r="N155" s="164">
        <f t="shared" si="21"/>
        <v>0</v>
      </c>
      <c r="O155" s="47"/>
      <c r="P155" s="47"/>
      <c r="Q155" s="69">
        <f t="shared" si="20"/>
        <v>0</v>
      </c>
      <c r="R155" s="70"/>
      <c r="S155" s="70"/>
      <c r="T155" s="69">
        <f t="shared" si="25"/>
        <v>0</v>
      </c>
      <c r="U155" s="70"/>
      <c r="V155" s="70"/>
      <c r="W155" s="47"/>
      <c r="X155" s="47">
        <v>1935</v>
      </c>
      <c r="Y155" s="71"/>
      <c r="Z155" s="46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4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</row>
    <row r="156" spans="1:119" ht="12.75" customHeight="1">
      <c r="A156" s="40">
        <v>4</v>
      </c>
      <c r="B156" s="48">
        <f t="shared" si="26"/>
        <v>148</v>
      </c>
      <c r="C156" s="49">
        <v>1081</v>
      </c>
      <c r="D156" s="192" t="s">
        <v>190</v>
      </c>
      <c r="E156" s="50" t="s">
        <v>32</v>
      </c>
      <c r="F156" s="50" t="s">
        <v>29</v>
      </c>
      <c r="G156" s="50" t="s">
        <v>61</v>
      </c>
      <c r="H156" s="155">
        <v>12</v>
      </c>
      <c r="I156" s="79">
        <v>1</v>
      </c>
      <c r="J156" s="170"/>
      <c r="K156" s="164">
        <f t="shared" si="24"/>
        <v>3</v>
      </c>
      <c r="L156" s="47">
        <v>3</v>
      </c>
      <c r="M156" s="47"/>
      <c r="N156" s="164">
        <f t="shared" si="21"/>
        <v>14</v>
      </c>
      <c r="O156" s="47">
        <v>14</v>
      </c>
      <c r="P156" s="47"/>
      <c r="Q156" s="69">
        <f t="shared" si="20"/>
        <v>211.23</v>
      </c>
      <c r="R156" s="70">
        <v>211.23</v>
      </c>
      <c r="S156" s="70"/>
      <c r="T156" s="69">
        <f t="shared" si="25"/>
        <v>0</v>
      </c>
      <c r="U156" s="70"/>
      <c r="V156" s="70"/>
      <c r="W156" s="47"/>
      <c r="X156" s="47">
        <v>1935</v>
      </c>
      <c r="Y156" s="71"/>
      <c r="Z156" s="46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4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</row>
    <row r="157" spans="1:119" ht="12.75" customHeight="1">
      <c r="A157" s="40">
        <v>4</v>
      </c>
      <c r="B157" s="48">
        <f t="shared" si="26"/>
        <v>149</v>
      </c>
      <c r="C157" s="49">
        <v>1072</v>
      </c>
      <c r="D157" s="192" t="s">
        <v>190</v>
      </c>
      <c r="E157" s="50" t="s">
        <v>32</v>
      </c>
      <c r="F157" s="50" t="s">
        <v>29</v>
      </c>
      <c r="G157" s="50" t="s">
        <v>61</v>
      </c>
      <c r="H157" s="155">
        <v>13</v>
      </c>
      <c r="I157" s="79">
        <v>1</v>
      </c>
      <c r="J157" s="170"/>
      <c r="K157" s="164">
        <f t="shared" si="24"/>
        <v>4</v>
      </c>
      <c r="L157" s="47">
        <v>4</v>
      </c>
      <c r="M157" s="47"/>
      <c r="N157" s="164">
        <f t="shared" si="21"/>
        <v>19</v>
      </c>
      <c r="O157" s="47">
        <v>19</v>
      </c>
      <c r="P157" s="47"/>
      <c r="Q157" s="69">
        <f aca="true" t="shared" si="27" ref="Q157:Q221">SUM(R157:S157)</f>
        <v>303.77</v>
      </c>
      <c r="R157" s="70">
        <v>303.77</v>
      </c>
      <c r="S157" s="70"/>
      <c r="T157" s="69">
        <f t="shared" si="25"/>
        <v>0</v>
      </c>
      <c r="U157" s="70"/>
      <c r="V157" s="70"/>
      <c r="W157" s="47"/>
      <c r="X157" s="47">
        <v>1935</v>
      </c>
      <c r="Y157" s="71"/>
      <c r="Z157" s="46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4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17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</row>
    <row r="158" spans="1:119" ht="12.75" customHeight="1">
      <c r="A158" s="40">
        <v>4</v>
      </c>
      <c r="B158" s="48">
        <f t="shared" si="26"/>
        <v>150</v>
      </c>
      <c r="C158" s="49">
        <v>1080</v>
      </c>
      <c r="D158" s="192" t="s">
        <v>190</v>
      </c>
      <c r="E158" s="50" t="s">
        <v>32</v>
      </c>
      <c r="F158" s="50" t="s">
        <v>29</v>
      </c>
      <c r="G158" s="50" t="s">
        <v>61</v>
      </c>
      <c r="H158" s="155">
        <v>14</v>
      </c>
      <c r="I158" s="79">
        <v>1</v>
      </c>
      <c r="J158" s="170"/>
      <c r="K158" s="164">
        <f t="shared" si="24"/>
        <v>3</v>
      </c>
      <c r="L158" s="47">
        <v>3</v>
      </c>
      <c r="M158" s="47"/>
      <c r="N158" s="164">
        <f aca="true" t="shared" si="28" ref="N158:N222">SUM(O158:P158)</f>
        <v>15</v>
      </c>
      <c r="O158" s="47">
        <v>15</v>
      </c>
      <c r="P158" s="47"/>
      <c r="Q158" s="69">
        <f t="shared" si="27"/>
        <v>223.98</v>
      </c>
      <c r="R158" s="70">
        <v>223.98</v>
      </c>
      <c r="S158" s="70"/>
      <c r="T158" s="69">
        <f t="shared" si="25"/>
        <v>0</v>
      </c>
      <c r="U158" s="70"/>
      <c r="V158" s="70"/>
      <c r="W158" s="47"/>
      <c r="X158" s="47">
        <v>1935</v>
      </c>
      <c r="Y158" s="71"/>
      <c r="Z158" s="46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4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17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</row>
    <row r="159" spans="1:119" ht="12.75" customHeight="1">
      <c r="A159" s="40">
        <v>4</v>
      </c>
      <c r="B159" s="48">
        <f t="shared" si="26"/>
        <v>151</v>
      </c>
      <c r="C159" s="49">
        <v>1073</v>
      </c>
      <c r="D159" s="192" t="s">
        <v>190</v>
      </c>
      <c r="E159" s="50" t="s">
        <v>32</v>
      </c>
      <c r="F159" s="50" t="s">
        <v>29</v>
      </c>
      <c r="G159" s="50" t="s">
        <v>61</v>
      </c>
      <c r="H159" s="155">
        <v>15</v>
      </c>
      <c r="I159" s="79">
        <v>1</v>
      </c>
      <c r="J159" s="170"/>
      <c r="K159" s="164">
        <f t="shared" si="24"/>
        <v>1</v>
      </c>
      <c r="L159" s="47">
        <v>1</v>
      </c>
      <c r="M159" s="47"/>
      <c r="N159" s="164">
        <f t="shared" si="28"/>
        <v>4</v>
      </c>
      <c r="O159" s="47">
        <v>4</v>
      </c>
      <c r="P159" s="47"/>
      <c r="Q159" s="69">
        <f t="shared" si="27"/>
        <v>73.29</v>
      </c>
      <c r="R159" s="70">
        <v>73.29</v>
      </c>
      <c r="S159" s="70"/>
      <c r="T159" s="69">
        <f t="shared" si="25"/>
        <v>0</v>
      </c>
      <c r="U159" s="70"/>
      <c r="V159" s="70"/>
      <c r="W159" s="47"/>
      <c r="X159" s="47">
        <v>1935</v>
      </c>
      <c r="Y159" s="71"/>
      <c r="Z159" s="46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4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17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</row>
    <row r="160" spans="1:119" ht="12.75" customHeight="1">
      <c r="A160" s="40">
        <v>4</v>
      </c>
      <c r="B160" s="48">
        <f t="shared" si="26"/>
        <v>152</v>
      </c>
      <c r="C160" s="49">
        <v>1079</v>
      </c>
      <c r="D160" s="192" t="s">
        <v>190</v>
      </c>
      <c r="E160" s="50" t="s">
        <v>32</v>
      </c>
      <c r="F160" s="50" t="s">
        <v>29</v>
      </c>
      <c r="G160" s="50" t="s">
        <v>61</v>
      </c>
      <c r="H160" s="155">
        <v>16</v>
      </c>
      <c r="I160" s="79">
        <v>1</v>
      </c>
      <c r="J160" s="170"/>
      <c r="K160" s="164">
        <f t="shared" si="24"/>
        <v>4</v>
      </c>
      <c r="L160" s="47">
        <v>4</v>
      </c>
      <c r="M160" s="47"/>
      <c r="N160" s="164">
        <f t="shared" si="28"/>
        <v>20</v>
      </c>
      <c r="O160" s="47">
        <v>20</v>
      </c>
      <c r="P160" s="47"/>
      <c r="Q160" s="69">
        <f t="shared" si="27"/>
        <v>298.64</v>
      </c>
      <c r="R160" s="70">
        <v>298.64</v>
      </c>
      <c r="S160" s="70"/>
      <c r="T160" s="69">
        <f t="shared" si="25"/>
        <v>0</v>
      </c>
      <c r="U160" s="70"/>
      <c r="V160" s="70"/>
      <c r="W160" s="47"/>
      <c r="X160" s="47">
        <v>1935</v>
      </c>
      <c r="Y160" s="71"/>
      <c r="Z160" s="46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4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17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</row>
    <row r="161" spans="1:119" ht="12.75" customHeight="1">
      <c r="A161" s="40">
        <v>4</v>
      </c>
      <c r="B161" s="48">
        <f t="shared" si="26"/>
        <v>153</v>
      </c>
      <c r="C161" s="49">
        <v>1074</v>
      </c>
      <c r="D161" s="192" t="s">
        <v>190</v>
      </c>
      <c r="E161" s="50" t="s">
        <v>32</v>
      </c>
      <c r="F161" s="50" t="s">
        <v>29</v>
      </c>
      <c r="G161" s="50" t="s">
        <v>61</v>
      </c>
      <c r="H161" s="155">
        <v>17</v>
      </c>
      <c r="I161" s="79">
        <v>1</v>
      </c>
      <c r="J161" s="170"/>
      <c r="K161" s="164">
        <f t="shared" si="24"/>
        <v>3</v>
      </c>
      <c r="L161" s="47">
        <v>3</v>
      </c>
      <c r="M161" s="47"/>
      <c r="N161" s="164">
        <f t="shared" si="28"/>
        <v>15</v>
      </c>
      <c r="O161" s="47">
        <v>15</v>
      </c>
      <c r="P161" s="47"/>
      <c r="Q161" s="69">
        <f t="shared" si="27"/>
        <v>238.13</v>
      </c>
      <c r="R161" s="70">
        <v>238.13</v>
      </c>
      <c r="S161" s="70"/>
      <c r="T161" s="69">
        <f t="shared" si="25"/>
        <v>0</v>
      </c>
      <c r="U161" s="70"/>
      <c r="V161" s="70"/>
      <c r="W161" s="47"/>
      <c r="X161" s="47">
        <v>1935</v>
      </c>
      <c r="Y161" s="71"/>
      <c r="Z161" s="46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4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17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</row>
    <row r="162" spans="1:119" ht="12.75" customHeight="1">
      <c r="A162" s="40">
        <v>4</v>
      </c>
      <c r="B162" s="8">
        <f t="shared" si="26"/>
        <v>154</v>
      </c>
      <c r="C162" s="9">
        <v>1078</v>
      </c>
      <c r="D162" s="191" t="s">
        <v>189</v>
      </c>
      <c r="E162" s="10" t="s">
        <v>32</v>
      </c>
      <c r="F162" s="10" t="s">
        <v>29</v>
      </c>
      <c r="G162" s="10" t="s">
        <v>62</v>
      </c>
      <c r="H162" s="154">
        <v>18</v>
      </c>
      <c r="I162" s="79"/>
      <c r="J162" s="170"/>
      <c r="K162" s="164">
        <f t="shared" si="24"/>
        <v>0</v>
      </c>
      <c r="L162" s="47"/>
      <c r="M162" s="47"/>
      <c r="N162" s="164">
        <f t="shared" si="28"/>
        <v>0</v>
      </c>
      <c r="O162" s="47"/>
      <c r="P162" s="47"/>
      <c r="Q162" s="69">
        <f t="shared" si="27"/>
        <v>0</v>
      </c>
      <c r="R162" s="70"/>
      <c r="S162" s="70"/>
      <c r="T162" s="69">
        <f t="shared" si="25"/>
        <v>0</v>
      </c>
      <c r="U162" s="70"/>
      <c r="V162" s="70"/>
      <c r="W162" s="47"/>
      <c r="X162" s="47">
        <v>1935</v>
      </c>
      <c r="Y162" s="71"/>
      <c r="Z162" s="46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4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  <c r="CR162" s="217"/>
      <c r="CS162" s="217"/>
      <c r="CT162" s="217"/>
      <c r="CU162" s="217"/>
      <c r="CV162" s="217"/>
      <c r="CW162" s="217"/>
      <c r="CX162" s="217"/>
      <c r="CY162" s="217"/>
      <c r="CZ162" s="217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</row>
    <row r="163" spans="1:119" ht="12.75" customHeight="1">
      <c r="A163" s="40">
        <v>4</v>
      </c>
      <c r="B163" s="48">
        <f t="shared" si="26"/>
        <v>155</v>
      </c>
      <c r="C163" s="49">
        <v>1075</v>
      </c>
      <c r="D163" s="192" t="s">
        <v>190</v>
      </c>
      <c r="E163" s="50" t="s">
        <v>32</v>
      </c>
      <c r="F163" s="50" t="s">
        <v>29</v>
      </c>
      <c r="G163" s="50" t="s">
        <v>61</v>
      </c>
      <c r="H163" s="155" t="s">
        <v>63</v>
      </c>
      <c r="I163" s="79">
        <v>1</v>
      </c>
      <c r="J163" s="170"/>
      <c r="K163" s="164">
        <f t="shared" si="24"/>
        <v>3</v>
      </c>
      <c r="L163" s="47">
        <v>3</v>
      </c>
      <c r="M163" s="47"/>
      <c r="N163" s="164">
        <f t="shared" si="28"/>
        <v>15</v>
      </c>
      <c r="O163" s="47">
        <v>15</v>
      </c>
      <c r="P163" s="47"/>
      <c r="Q163" s="69">
        <f t="shared" si="27"/>
        <v>225.02</v>
      </c>
      <c r="R163" s="70">
        <v>225.02</v>
      </c>
      <c r="S163" s="70"/>
      <c r="T163" s="69">
        <f t="shared" si="25"/>
        <v>0</v>
      </c>
      <c r="U163" s="70"/>
      <c r="V163" s="70"/>
      <c r="W163" s="47"/>
      <c r="X163" s="47">
        <v>1935</v>
      </c>
      <c r="Y163" s="71"/>
      <c r="Z163" s="46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4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17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</row>
    <row r="164" spans="1:119" ht="12.75" customHeight="1">
      <c r="A164" s="40">
        <v>4</v>
      </c>
      <c r="B164" s="48">
        <f t="shared" si="26"/>
        <v>156</v>
      </c>
      <c r="C164" s="49">
        <v>1077</v>
      </c>
      <c r="D164" s="192" t="s">
        <v>190</v>
      </c>
      <c r="E164" s="50" t="s">
        <v>32</v>
      </c>
      <c r="F164" s="50" t="s">
        <v>29</v>
      </c>
      <c r="G164" s="50" t="s">
        <v>61</v>
      </c>
      <c r="H164" s="155" t="s">
        <v>126</v>
      </c>
      <c r="I164" s="79">
        <v>1</v>
      </c>
      <c r="J164" s="170"/>
      <c r="K164" s="164">
        <f t="shared" si="24"/>
        <v>8</v>
      </c>
      <c r="L164" s="47">
        <v>8</v>
      </c>
      <c r="M164" s="47"/>
      <c r="N164" s="164">
        <f t="shared" si="28"/>
        <v>35</v>
      </c>
      <c r="O164" s="47">
        <v>35</v>
      </c>
      <c r="P164" s="47"/>
      <c r="Q164" s="69">
        <f t="shared" si="27"/>
        <v>552.52</v>
      </c>
      <c r="R164" s="70">
        <v>552.52</v>
      </c>
      <c r="S164" s="70"/>
      <c r="T164" s="69">
        <f t="shared" si="25"/>
        <v>0</v>
      </c>
      <c r="U164" s="70"/>
      <c r="V164" s="70"/>
      <c r="W164" s="47"/>
      <c r="X164" s="47">
        <v>1935</v>
      </c>
      <c r="Y164" s="71"/>
      <c r="Z164" s="46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4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17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</row>
    <row r="165" spans="1:119" ht="12.75" customHeight="1">
      <c r="A165" s="40">
        <v>4</v>
      </c>
      <c r="B165" s="48">
        <f t="shared" si="26"/>
        <v>157</v>
      </c>
      <c r="C165" s="49">
        <v>1085</v>
      </c>
      <c r="D165" s="192" t="s">
        <v>190</v>
      </c>
      <c r="E165" s="50" t="s">
        <v>32</v>
      </c>
      <c r="F165" s="50" t="s">
        <v>29</v>
      </c>
      <c r="G165" s="50" t="s">
        <v>61</v>
      </c>
      <c r="H165" s="155">
        <v>25</v>
      </c>
      <c r="I165" s="79">
        <v>1</v>
      </c>
      <c r="J165" s="170"/>
      <c r="K165" s="164">
        <f t="shared" si="24"/>
        <v>2</v>
      </c>
      <c r="L165" s="47">
        <v>2</v>
      </c>
      <c r="M165" s="47"/>
      <c r="N165" s="164">
        <f t="shared" si="28"/>
        <v>8</v>
      </c>
      <c r="O165" s="47">
        <v>8</v>
      </c>
      <c r="P165" s="47"/>
      <c r="Q165" s="69">
        <f t="shared" si="27"/>
        <v>150.03</v>
      </c>
      <c r="R165" s="70">
        <v>150.03</v>
      </c>
      <c r="S165" s="70"/>
      <c r="T165" s="69">
        <f t="shared" si="25"/>
        <v>0</v>
      </c>
      <c r="U165" s="70"/>
      <c r="V165" s="70"/>
      <c r="W165" s="47"/>
      <c r="X165" s="47">
        <v>1935</v>
      </c>
      <c r="Y165" s="71"/>
      <c r="Z165" s="46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4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17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</row>
    <row r="166" spans="1:119" ht="12.75" customHeight="1">
      <c r="A166" s="40">
        <v>4</v>
      </c>
      <c r="B166" s="48">
        <f t="shared" si="26"/>
        <v>158</v>
      </c>
      <c r="C166" s="49">
        <v>1076</v>
      </c>
      <c r="D166" s="192" t="s">
        <v>190</v>
      </c>
      <c r="E166" s="50" t="s">
        <v>32</v>
      </c>
      <c r="F166" s="50" t="s">
        <v>29</v>
      </c>
      <c r="G166" s="50" t="s">
        <v>61</v>
      </c>
      <c r="H166" s="155">
        <v>26</v>
      </c>
      <c r="I166" s="79">
        <v>1</v>
      </c>
      <c r="J166" s="170"/>
      <c r="K166" s="164">
        <f t="shared" si="24"/>
        <v>2</v>
      </c>
      <c r="L166" s="47">
        <v>2</v>
      </c>
      <c r="M166" s="47"/>
      <c r="N166" s="164">
        <f t="shared" si="28"/>
        <v>10</v>
      </c>
      <c r="O166" s="47">
        <v>10</v>
      </c>
      <c r="P166" s="47"/>
      <c r="Q166" s="69">
        <f t="shared" si="27"/>
        <v>147.1</v>
      </c>
      <c r="R166" s="70">
        <v>147.1</v>
      </c>
      <c r="S166" s="70"/>
      <c r="T166" s="69">
        <f t="shared" si="25"/>
        <v>0</v>
      </c>
      <c r="U166" s="70"/>
      <c r="V166" s="70"/>
      <c r="W166" s="47"/>
      <c r="X166" s="47">
        <v>1935</v>
      </c>
      <c r="Y166" s="71"/>
      <c r="Z166" s="46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4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</row>
    <row r="167" spans="1:119" ht="12.75" customHeight="1">
      <c r="A167" s="40">
        <v>1</v>
      </c>
      <c r="B167" s="65">
        <f t="shared" si="26"/>
        <v>159</v>
      </c>
      <c r="C167" s="66">
        <v>3090</v>
      </c>
      <c r="D167" s="193" t="s">
        <v>189</v>
      </c>
      <c r="E167" s="67" t="s">
        <v>28</v>
      </c>
      <c r="F167" s="67" t="s">
        <v>29</v>
      </c>
      <c r="G167" s="67" t="s">
        <v>64</v>
      </c>
      <c r="H167" s="157">
        <v>2</v>
      </c>
      <c r="I167" s="79"/>
      <c r="J167" s="170"/>
      <c r="K167" s="164">
        <f t="shared" si="24"/>
        <v>0</v>
      </c>
      <c r="L167" s="47"/>
      <c r="M167" s="47"/>
      <c r="N167" s="164">
        <f t="shared" si="28"/>
        <v>0</v>
      </c>
      <c r="O167" s="47"/>
      <c r="P167" s="47"/>
      <c r="Q167" s="69">
        <f t="shared" si="27"/>
        <v>0</v>
      </c>
      <c r="R167" s="70"/>
      <c r="S167" s="70"/>
      <c r="T167" s="69">
        <f t="shared" si="25"/>
        <v>0</v>
      </c>
      <c r="U167" s="70"/>
      <c r="V167" s="70"/>
      <c r="W167" s="47"/>
      <c r="X167" s="47">
        <v>1905</v>
      </c>
      <c r="Y167" s="71"/>
      <c r="Z167" s="46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4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7"/>
      <c r="CS167" s="217"/>
      <c r="CT167" s="217"/>
      <c r="CU167" s="217"/>
      <c r="CV167" s="217"/>
      <c r="CW167" s="217"/>
      <c r="CX167" s="217"/>
      <c r="CY167" s="217"/>
      <c r="CZ167" s="217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</row>
    <row r="168" spans="1:119" ht="12.75" customHeight="1">
      <c r="A168" s="40">
        <v>1</v>
      </c>
      <c r="B168" s="65">
        <f t="shared" si="26"/>
        <v>160</v>
      </c>
      <c r="C168" s="66">
        <v>3101</v>
      </c>
      <c r="D168" s="193" t="s">
        <v>189</v>
      </c>
      <c r="E168" s="67" t="s">
        <v>28</v>
      </c>
      <c r="F168" s="67" t="s">
        <v>29</v>
      </c>
      <c r="G168" s="67" t="s">
        <v>64</v>
      </c>
      <c r="H168" s="157">
        <v>4</v>
      </c>
      <c r="I168" s="79"/>
      <c r="J168" s="170"/>
      <c r="K168" s="164">
        <f t="shared" si="24"/>
        <v>0</v>
      </c>
      <c r="L168" s="47"/>
      <c r="M168" s="47"/>
      <c r="N168" s="164">
        <f t="shared" si="28"/>
        <v>0</v>
      </c>
      <c r="O168" s="47"/>
      <c r="P168" s="47"/>
      <c r="Q168" s="69">
        <f t="shared" si="27"/>
        <v>0</v>
      </c>
      <c r="R168" s="70"/>
      <c r="S168" s="70"/>
      <c r="T168" s="69">
        <f t="shared" si="25"/>
        <v>0</v>
      </c>
      <c r="U168" s="70"/>
      <c r="V168" s="70"/>
      <c r="W168" s="47"/>
      <c r="X168" s="47">
        <v>1925</v>
      </c>
      <c r="Y168" s="71"/>
      <c r="Z168" s="46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4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Q168" s="217"/>
      <c r="CR168" s="217"/>
      <c r="CS168" s="217"/>
      <c r="CT168" s="217"/>
      <c r="CU168" s="217"/>
      <c r="CV168" s="217"/>
      <c r="CW168" s="217"/>
      <c r="CX168" s="217"/>
      <c r="CY168" s="217"/>
      <c r="CZ168" s="217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</row>
    <row r="169" spans="1:119" ht="12.75" customHeight="1">
      <c r="A169" s="40">
        <v>1</v>
      </c>
      <c r="B169" s="65">
        <f t="shared" si="26"/>
        <v>161</v>
      </c>
      <c r="C169" s="66">
        <v>3091</v>
      </c>
      <c r="D169" s="193" t="s">
        <v>189</v>
      </c>
      <c r="E169" s="67" t="s">
        <v>28</v>
      </c>
      <c r="F169" s="67" t="s">
        <v>29</v>
      </c>
      <c r="G169" s="67" t="s">
        <v>64</v>
      </c>
      <c r="H169" s="157">
        <v>5</v>
      </c>
      <c r="I169" s="79"/>
      <c r="J169" s="170"/>
      <c r="K169" s="164">
        <f t="shared" si="24"/>
        <v>0</v>
      </c>
      <c r="L169" s="47"/>
      <c r="M169" s="47"/>
      <c r="N169" s="164">
        <f t="shared" si="28"/>
        <v>0</v>
      </c>
      <c r="O169" s="47"/>
      <c r="P169" s="47"/>
      <c r="Q169" s="69">
        <f t="shared" si="27"/>
        <v>0</v>
      </c>
      <c r="R169" s="70"/>
      <c r="S169" s="70"/>
      <c r="T169" s="69">
        <f t="shared" si="25"/>
        <v>0</v>
      </c>
      <c r="U169" s="70"/>
      <c r="V169" s="70"/>
      <c r="W169" s="47"/>
      <c r="X169" s="47">
        <v>1890</v>
      </c>
      <c r="Y169" s="71"/>
      <c r="Z169" s="46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4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  <c r="CR169" s="217"/>
      <c r="CS169" s="217"/>
      <c r="CT169" s="217"/>
      <c r="CU169" s="217"/>
      <c r="CV169" s="217"/>
      <c r="CW169" s="217"/>
      <c r="CX169" s="217"/>
      <c r="CY169" s="217"/>
      <c r="CZ169" s="217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</row>
    <row r="170" spans="1:119" ht="12.75" customHeight="1">
      <c r="A170" s="40">
        <v>1</v>
      </c>
      <c r="B170" s="48">
        <f t="shared" si="26"/>
        <v>162</v>
      </c>
      <c r="C170" s="49">
        <v>3100</v>
      </c>
      <c r="D170" s="192" t="s">
        <v>190</v>
      </c>
      <c r="E170" s="50" t="s">
        <v>28</v>
      </c>
      <c r="F170" s="50" t="s">
        <v>29</v>
      </c>
      <c r="G170" s="50" t="s">
        <v>64</v>
      </c>
      <c r="H170" s="155">
        <v>6</v>
      </c>
      <c r="I170" s="79">
        <v>1</v>
      </c>
      <c r="J170" s="170"/>
      <c r="K170" s="164">
        <f t="shared" si="24"/>
        <v>1</v>
      </c>
      <c r="L170" s="47">
        <v>1</v>
      </c>
      <c r="M170" s="47"/>
      <c r="N170" s="164">
        <f t="shared" si="28"/>
        <v>4</v>
      </c>
      <c r="O170" s="47">
        <v>4</v>
      </c>
      <c r="P170" s="47"/>
      <c r="Q170" s="69">
        <f t="shared" si="27"/>
        <v>72.09</v>
      </c>
      <c r="R170" s="70">
        <v>72.09</v>
      </c>
      <c r="S170" s="70"/>
      <c r="T170" s="69">
        <f t="shared" si="25"/>
        <v>0</v>
      </c>
      <c r="U170" s="70"/>
      <c r="V170" s="70"/>
      <c r="W170" s="47"/>
      <c r="X170" s="47">
        <v>1905</v>
      </c>
      <c r="Y170" s="71"/>
      <c r="Z170" s="46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4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  <c r="CR170" s="217"/>
      <c r="CS170" s="217"/>
      <c r="CT170" s="217"/>
      <c r="CU170" s="217"/>
      <c r="CV170" s="217"/>
      <c r="CW170" s="217"/>
      <c r="CX170" s="217"/>
      <c r="CY170" s="217"/>
      <c r="CZ170" s="217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</row>
    <row r="171" spans="1:119" ht="12.75" customHeight="1">
      <c r="A171" s="40">
        <v>1</v>
      </c>
      <c r="B171" s="48">
        <f t="shared" si="26"/>
        <v>163</v>
      </c>
      <c r="C171" s="49">
        <v>3092</v>
      </c>
      <c r="D171" s="192" t="s">
        <v>190</v>
      </c>
      <c r="E171" s="50" t="s">
        <v>28</v>
      </c>
      <c r="F171" s="50" t="s">
        <v>29</v>
      </c>
      <c r="G171" s="50" t="s">
        <v>64</v>
      </c>
      <c r="H171" s="155">
        <v>7</v>
      </c>
      <c r="I171" s="79">
        <v>1</v>
      </c>
      <c r="J171" s="170"/>
      <c r="K171" s="164">
        <f t="shared" si="24"/>
        <v>2</v>
      </c>
      <c r="L171" s="47">
        <v>2</v>
      </c>
      <c r="M171" s="47"/>
      <c r="N171" s="164">
        <f t="shared" si="28"/>
        <v>8</v>
      </c>
      <c r="O171" s="47">
        <v>8</v>
      </c>
      <c r="P171" s="47"/>
      <c r="Q171" s="69">
        <f t="shared" si="27"/>
        <v>148.84</v>
      </c>
      <c r="R171" s="70">
        <v>148.84</v>
      </c>
      <c r="S171" s="70"/>
      <c r="T171" s="69">
        <f t="shared" si="25"/>
        <v>0</v>
      </c>
      <c r="U171" s="70"/>
      <c r="V171" s="70"/>
      <c r="W171" s="47"/>
      <c r="X171" s="47">
        <v>1890</v>
      </c>
      <c r="Y171" s="71"/>
      <c r="Z171" s="46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4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</row>
    <row r="172" spans="1:119" ht="12.75" customHeight="1">
      <c r="A172" s="40">
        <v>1</v>
      </c>
      <c r="B172" s="48">
        <f t="shared" si="26"/>
        <v>164</v>
      </c>
      <c r="C172" s="49">
        <v>3099</v>
      </c>
      <c r="D172" s="192" t="s">
        <v>190</v>
      </c>
      <c r="E172" s="50" t="s">
        <v>32</v>
      </c>
      <c r="F172" s="50" t="s">
        <v>29</v>
      </c>
      <c r="G172" s="50" t="s">
        <v>64</v>
      </c>
      <c r="H172" s="155">
        <v>8</v>
      </c>
      <c r="I172" s="79">
        <v>1</v>
      </c>
      <c r="J172" s="170"/>
      <c r="K172" s="164">
        <f t="shared" si="24"/>
        <v>1</v>
      </c>
      <c r="L172" s="47">
        <v>1</v>
      </c>
      <c r="M172" s="47"/>
      <c r="N172" s="164">
        <f t="shared" si="28"/>
        <v>3</v>
      </c>
      <c r="O172" s="47">
        <v>3</v>
      </c>
      <c r="P172" s="47"/>
      <c r="Q172" s="69">
        <f t="shared" si="27"/>
        <v>52.21</v>
      </c>
      <c r="R172" s="70">
        <v>52.21</v>
      </c>
      <c r="S172" s="70"/>
      <c r="T172" s="69">
        <f t="shared" si="25"/>
        <v>0</v>
      </c>
      <c r="U172" s="70"/>
      <c r="V172" s="70"/>
      <c r="W172" s="47"/>
      <c r="X172" s="47">
        <v>1890</v>
      </c>
      <c r="Y172" s="71"/>
      <c r="Z172" s="46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4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</row>
    <row r="173" spans="1:119" ht="12.75" customHeight="1">
      <c r="A173" s="40">
        <v>1</v>
      </c>
      <c r="B173" s="48">
        <f t="shared" si="26"/>
        <v>165</v>
      </c>
      <c r="C173" s="49">
        <v>3093</v>
      </c>
      <c r="D173" s="192" t="s">
        <v>190</v>
      </c>
      <c r="E173" s="50" t="s">
        <v>28</v>
      </c>
      <c r="F173" s="50" t="s">
        <v>29</v>
      </c>
      <c r="G173" s="50" t="s">
        <v>64</v>
      </c>
      <c r="H173" s="155">
        <v>9</v>
      </c>
      <c r="I173" s="79">
        <v>1</v>
      </c>
      <c r="J173" s="170"/>
      <c r="K173" s="164">
        <f t="shared" si="24"/>
        <v>5</v>
      </c>
      <c r="L173" s="47">
        <v>5</v>
      </c>
      <c r="M173" s="47"/>
      <c r="N173" s="164">
        <f t="shared" si="28"/>
        <v>18</v>
      </c>
      <c r="O173" s="47">
        <v>18</v>
      </c>
      <c r="P173" s="47"/>
      <c r="Q173" s="69">
        <f t="shared" si="27"/>
        <v>332.32</v>
      </c>
      <c r="R173" s="70">
        <v>332.32</v>
      </c>
      <c r="S173" s="70"/>
      <c r="T173" s="69">
        <f t="shared" si="25"/>
        <v>0</v>
      </c>
      <c r="U173" s="70"/>
      <c r="V173" s="70"/>
      <c r="W173" s="47"/>
      <c r="X173" s="47">
        <v>1885</v>
      </c>
      <c r="Y173" s="71"/>
      <c r="Z173" s="46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4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  <c r="CW173" s="217"/>
      <c r="CX173" s="217"/>
      <c r="CY173" s="217"/>
      <c r="CZ173" s="217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</row>
    <row r="174" spans="1:119" ht="12.75" customHeight="1">
      <c r="A174" s="40">
        <v>1</v>
      </c>
      <c r="B174" s="48">
        <f t="shared" si="26"/>
        <v>166</v>
      </c>
      <c r="C174" s="49">
        <v>3102</v>
      </c>
      <c r="D174" s="192" t="s">
        <v>190</v>
      </c>
      <c r="E174" s="50" t="s">
        <v>28</v>
      </c>
      <c r="F174" s="50" t="s">
        <v>29</v>
      </c>
      <c r="G174" s="50" t="s">
        <v>64</v>
      </c>
      <c r="H174" s="155">
        <v>10</v>
      </c>
      <c r="I174" s="79">
        <v>1</v>
      </c>
      <c r="J174" s="170"/>
      <c r="K174" s="164">
        <f t="shared" si="24"/>
        <v>3</v>
      </c>
      <c r="L174" s="47">
        <v>3</v>
      </c>
      <c r="M174" s="47"/>
      <c r="N174" s="164">
        <f t="shared" si="28"/>
        <v>10</v>
      </c>
      <c r="O174" s="47">
        <v>10</v>
      </c>
      <c r="P174" s="47"/>
      <c r="Q174" s="69">
        <f t="shared" si="27"/>
        <v>178.19</v>
      </c>
      <c r="R174" s="70">
        <v>178.19</v>
      </c>
      <c r="S174" s="70"/>
      <c r="T174" s="69">
        <f t="shared" si="25"/>
        <v>0</v>
      </c>
      <c r="U174" s="70"/>
      <c r="V174" s="70"/>
      <c r="W174" s="47"/>
      <c r="X174" s="47">
        <v>1905</v>
      </c>
      <c r="Y174" s="71"/>
      <c r="Z174" s="46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4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  <c r="CQ174" s="217"/>
      <c r="CR174" s="217"/>
      <c r="CS174" s="217"/>
      <c r="CT174" s="217"/>
      <c r="CU174" s="217"/>
      <c r="CV174" s="217"/>
      <c r="CW174" s="217"/>
      <c r="CX174" s="217"/>
      <c r="CY174" s="217"/>
      <c r="CZ174" s="217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</row>
    <row r="175" spans="1:119" ht="12.75" customHeight="1">
      <c r="A175" s="40">
        <v>1</v>
      </c>
      <c r="B175" s="48">
        <f t="shared" si="26"/>
        <v>167</v>
      </c>
      <c r="C175" s="49">
        <v>3094</v>
      </c>
      <c r="D175" s="192" t="s">
        <v>190</v>
      </c>
      <c r="E175" s="50" t="s">
        <v>28</v>
      </c>
      <c r="F175" s="50" t="s">
        <v>29</v>
      </c>
      <c r="G175" s="50" t="s">
        <v>64</v>
      </c>
      <c r="H175" s="155">
        <v>11</v>
      </c>
      <c r="I175" s="79">
        <v>1</v>
      </c>
      <c r="J175" s="170"/>
      <c r="K175" s="164">
        <f t="shared" si="24"/>
        <v>2</v>
      </c>
      <c r="L175" s="47">
        <v>2</v>
      </c>
      <c r="M175" s="47"/>
      <c r="N175" s="164">
        <f t="shared" si="28"/>
        <v>8</v>
      </c>
      <c r="O175" s="47">
        <v>8</v>
      </c>
      <c r="P175" s="47"/>
      <c r="Q175" s="69">
        <f t="shared" si="27"/>
        <v>126.28</v>
      </c>
      <c r="R175" s="70">
        <v>126.28</v>
      </c>
      <c r="S175" s="70"/>
      <c r="T175" s="69">
        <f t="shared" si="25"/>
        <v>0</v>
      </c>
      <c r="U175" s="70"/>
      <c r="V175" s="70"/>
      <c r="W175" s="47"/>
      <c r="X175" s="47">
        <v>1885</v>
      </c>
      <c r="Y175" s="71"/>
      <c r="Z175" s="46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4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17"/>
      <c r="CK175" s="217"/>
      <c r="CL175" s="217"/>
      <c r="CM175" s="217"/>
      <c r="CN175" s="217"/>
      <c r="CO175" s="217"/>
      <c r="CP175" s="217"/>
      <c r="CQ175" s="217"/>
      <c r="CR175" s="217"/>
      <c r="CS175" s="217"/>
      <c r="CT175" s="217"/>
      <c r="CU175" s="217"/>
      <c r="CV175" s="217"/>
      <c r="CW175" s="217"/>
      <c r="CX175" s="217"/>
      <c r="CY175" s="217"/>
      <c r="CZ175" s="217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</row>
    <row r="176" spans="1:119" ht="12.75" customHeight="1">
      <c r="A176" s="40">
        <v>1</v>
      </c>
      <c r="B176" s="48">
        <f t="shared" si="26"/>
        <v>168</v>
      </c>
      <c r="C176" s="49">
        <v>2002</v>
      </c>
      <c r="D176" s="192" t="s">
        <v>190</v>
      </c>
      <c r="E176" s="50" t="s">
        <v>28</v>
      </c>
      <c r="F176" s="50" t="s">
        <v>29</v>
      </c>
      <c r="G176" s="50" t="s">
        <v>64</v>
      </c>
      <c r="H176" s="155">
        <v>12</v>
      </c>
      <c r="I176" s="79">
        <v>1</v>
      </c>
      <c r="J176" s="170"/>
      <c r="K176" s="164">
        <f t="shared" si="24"/>
        <v>2</v>
      </c>
      <c r="L176" s="47">
        <v>2</v>
      </c>
      <c r="M176" s="47"/>
      <c r="N176" s="164">
        <f t="shared" si="28"/>
        <v>8</v>
      </c>
      <c r="O176" s="47">
        <v>8</v>
      </c>
      <c r="P176" s="47"/>
      <c r="Q176" s="69">
        <f t="shared" si="27"/>
        <v>150.04</v>
      </c>
      <c r="R176" s="70">
        <v>150.04</v>
      </c>
      <c r="S176" s="70"/>
      <c r="T176" s="69">
        <f t="shared" si="25"/>
        <v>0</v>
      </c>
      <c r="U176" s="70"/>
      <c r="V176" s="70"/>
      <c r="W176" s="47"/>
      <c r="X176" s="47">
        <v>1905</v>
      </c>
      <c r="Y176" s="71"/>
      <c r="Z176" s="46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4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  <c r="CQ176" s="217"/>
      <c r="CR176" s="217"/>
      <c r="CS176" s="217"/>
      <c r="CT176" s="217"/>
      <c r="CU176" s="217"/>
      <c r="CV176" s="217"/>
      <c r="CW176" s="217"/>
      <c r="CX176" s="217"/>
      <c r="CY176" s="217"/>
      <c r="CZ176" s="217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</row>
    <row r="177" spans="1:119" ht="12.75" customHeight="1">
      <c r="A177" s="40">
        <v>1</v>
      </c>
      <c r="B177" s="48">
        <f t="shared" si="26"/>
        <v>169</v>
      </c>
      <c r="C177" s="49">
        <v>3095</v>
      </c>
      <c r="D177" s="192" t="s">
        <v>190</v>
      </c>
      <c r="E177" s="50" t="s">
        <v>28</v>
      </c>
      <c r="F177" s="50" t="s">
        <v>29</v>
      </c>
      <c r="G177" s="50" t="s">
        <v>64</v>
      </c>
      <c r="H177" s="155">
        <v>13</v>
      </c>
      <c r="I177" s="79">
        <v>1</v>
      </c>
      <c r="J177" s="170"/>
      <c r="K177" s="164">
        <f t="shared" si="24"/>
        <v>2</v>
      </c>
      <c r="L177" s="47">
        <v>2</v>
      </c>
      <c r="M177" s="47"/>
      <c r="N177" s="164">
        <f t="shared" si="28"/>
        <v>6</v>
      </c>
      <c r="O177" s="47">
        <v>6</v>
      </c>
      <c r="P177" s="47"/>
      <c r="Q177" s="69">
        <f t="shared" si="27"/>
        <v>110.54</v>
      </c>
      <c r="R177" s="70">
        <v>110.54</v>
      </c>
      <c r="S177" s="70"/>
      <c r="T177" s="69">
        <f t="shared" si="25"/>
        <v>0</v>
      </c>
      <c r="U177" s="70"/>
      <c r="V177" s="70"/>
      <c r="W177" s="47"/>
      <c r="X177" s="47">
        <v>1925</v>
      </c>
      <c r="Y177" s="71"/>
      <c r="Z177" s="46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4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  <c r="CQ177" s="217"/>
      <c r="CR177" s="217"/>
      <c r="CS177" s="217"/>
      <c r="CT177" s="217"/>
      <c r="CU177" s="217"/>
      <c r="CV177" s="217"/>
      <c r="CW177" s="217"/>
      <c r="CX177" s="217"/>
      <c r="CY177" s="217"/>
      <c r="CZ177" s="217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</row>
    <row r="178" spans="1:119" ht="12.75" customHeight="1">
      <c r="A178" s="40">
        <v>1</v>
      </c>
      <c r="B178" s="48">
        <f t="shared" si="26"/>
        <v>170</v>
      </c>
      <c r="C178" s="49">
        <v>3096</v>
      </c>
      <c r="D178" s="192" t="s">
        <v>190</v>
      </c>
      <c r="E178" s="50" t="s">
        <v>28</v>
      </c>
      <c r="F178" s="50" t="s">
        <v>29</v>
      </c>
      <c r="G178" s="50" t="s">
        <v>64</v>
      </c>
      <c r="H178" s="155">
        <v>15</v>
      </c>
      <c r="I178" s="79">
        <v>1</v>
      </c>
      <c r="J178" s="170"/>
      <c r="K178" s="164">
        <f t="shared" si="24"/>
        <v>2</v>
      </c>
      <c r="L178" s="47">
        <v>2</v>
      </c>
      <c r="M178" s="47"/>
      <c r="N178" s="164">
        <f t="shared" si="28"/>
        <v>7</v>
      </c>
      <c r="O178" s="47">
        <v>7</v>
      </c>
      <c r="P178" s="47"/>
      <c r="Q178" s="69">
        <f t="shared" si="27"/>
        <v>148.37</v>
      </c>
      <c r="R178" s="70">
        <v>148.37</v>
      </c>
      <c r="S178" s="70"/>
      <c r="T178" s="69">
        <f t="shared" si="25"/>
        <v>0</v>
      </c>
      <c r="U178" s="70"/>
      <c r="V178" s="70"/>
      <c r="W178" s="47"/>
      <c r="X178" s="47">
        <v>1925</v>
      </c>
      <c r="Y178" s="71"/>
      <c r="Z178" s="46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4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  <c r="CQ178" s="217"/>
      <c r="CR178" s="217"/>
      <c r="CS178" s="217"/>
      <c r="CT178" s="217"/>
      <c r="CU178" s="217"/>
      <c r="CV178" s="217"/>
      <c r="CW178" s="217"/>
      <c r="CX178" s="217"/>
      <c r="CY178" s="217"/>
      <c r="CZ178" s="217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</row>
    <row r="179" spans="1:119" ht="12.75" customHeight="1">
      <c r="A179" s="40">
        <v>1</v>
      </c>
      <c r="B179" s="48">
        <f t="shared" si="26"/>
        <v>171</v>
      </c>
      <c r="C179" s="49">
        <v>3097</v>
      </c>
      <c r="D179" s="192" t="s">
        <v>190</v>
      </c>
      <c r="E179" s="50" t="s">
        <v>34</v>
      </c>
      <c r="F179" s="50" t="s">
        <v>29</v>
      </c>
      <c r="G179" s="50" t="s">
        <v>64</v>
      </c>
      <c r="H179" s="155">
        <v>17</v>
      </c>
      <c r="I179" s="79">
        <v>1</v>
      </c>
      <c r="J179" s="170"/>
      <c r="K179" s="164">
        <f t="shared" si="24"/>
        <v>2</v>
      </c>
      <c r="L179" s="47">
        <v>2</v>
      </c>
      <c r="M179" s="47"/>
      <c r="N179" s="164">
        <f t="shared" si="28"/>
        <v>6</v>
      </c>
      <c r="O179" s="47">
        <v>6</v>
      </c>
      <c r="P179" s="47"/>
      <c r="Q179" s="69">
        <f t="shared" si="27"/>
        <v>92.58</v>
      </c>
      <c r="R179" s="70">
        <v>92.58</v>
      </c>
      <c r="S179" s="70"/>
      <c r="T179" s="69">
        <f t="shared" si="25"/>
        <v>92.58</v>
      </c>
      <c r="U179" s="70">
        <v>92.58</v>
      </c>
      <c r="V179" s="70"/>
      <c r="W179" s="47"/>
      <c r="X179" s="47">
        <v>1985</v>
      </c>
      <c r="Y179" s="71"/>
      <c r="Z179" s="46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4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  <c r="CQ179" s="217"/>
      <c r="CR179" s="217"/>
      <c r="CS179" s="217"/>
      <c r="CT179" s="217"/>
      <c r="CU179" s="217"/>
      <c r="CV179" s="217"/>
      <c r="CW179" s="217"/>
      <c r="CX179" s="217"/>
      <c r="CY179" s="217"/>
      <c r="CZ179" s="217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</row>
    <row r="180" spans="1:119" ht="12.75" customHeight="1">
      <c r="A180" s="40">
        <v>1</v>
      </c>
      <c r="B180" s="48">
        <f t="shared" si="26"/>
        <v>172</v>
      </c>
      <c r="C180" s="49">
        <v>3098</v>
      </c>
      <c r="D180" s="192" t="s">
        <v>190</v>
      </c>
      <c r="E180" s="50" t="s">
        <v>32</v>
      </c>
      <c r="F180" s="50" t="s">
        <v>29</v>
      </c>
      <c r="G180" s="50" t="s">
        <v>64</v>
      </c>
      <c r="H180" s="155" t="s">
        <v>128</v>
      </c>
      <c r="I180" s="79">
        <v>1</v>
      </c>
      <c r="J180" s="170"/>
      <c r="K180" s="164">
        <f t="shared" si="24"/>
        <v>5</v>
      </c>
      <c r="L180" s="47">
        <v>5</v>
      </c>
      <c r="M180" s="47"/>
      <c r="N180" s="164">
        <f t="shared" si="28"/>
        <v>14</v>
      </c>
      <c r="O180" s="47">
        <v>14</v>
      </c>
      <c r="P180" s="47"/>
      <c r="Q180" s="69">
        <f t="shared" si="27"/>
        <v>231.07</v>
      </c>
      <c r="R180" s="70">
        <v>231.07</v>
      </c>
      <c r="S180" s="70"/>
      <c r="T180" s="69">
        <f t="shared" si="25"/>
        <v>231.07</v>
      </c>
      <c r="U180" s="70">
        <v>231.07</v>
      </c>
      <c r="V180" s="70"/>
      <c r="W180" s="47"/>
      <c r="X180" s="47">
        <v>1977</v>
      </c>
      <c r="Y180" s="71"/>
      <c r="Z180" s="46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4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</row>
    <row r="181" spans="1:119" ht="12.75" customHeight="1">
      <c r="A181" s="40">
        <v>4</v>
      </c>
      <c r="B181" s="48">
        <f t="shared" si="26"/>
        <v>173</v>
      </c>
      <c r="C181" s="49">
        <v>1086</v>
      </c>
      <c r="D181" s="192" t="s">
        <v>190</v>
      </c>
      <c r="E181" s="50" t="s">
        <v>32</v>
      </c>
      <c r="F181" s="50" t="s">
        <v>29</v>
      </c>
      <c r="G181" s="50" t="s">
        <v>127</v>
      </c>
      <c r="H181" s="155">
        <v>1</v>
      </c>
      <c r="I181" s="79">
        <v>1</v>
      </c>
      <c r="J181" s="170"/>
      <c r="K181" s="164">
        <f t="shared" si="24"/>
        <v>2</v>
      </c>
      <c r="L181" s="47">
        <v>2</v>
      </c>
      <c r="M181" s="47"/>
      <c r="N181" s="164">
        <f t="shared" si="28"/>
        <v>9</v>
      </c>
      <c r="O181" s="47">
        <v>9</v>
      </c>
      <c r="P181" s="47"/>
      <c r="Q181" s="69">
        <f t="shared" si="27"/>
        <v>135.47</v>
      </c>
      <c r="R181" s="70">
        <v>135.47</v>
      </c>
      <c r="S181" s="70"/>
      <c r="T181" s="69">
        <f t="shared" si="25"/>
        <v>0</v>
      </c>
      <c r="U181" s="70"/>
      <c r="V181" s="70"/>
      <c r="W181" s="47"/>
      <c r="X181" s="47">
        <v>1927</v>
      </c>
      <c r="Y181" s="71"/>
      <c r="Z181" s="46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4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</row>
    <row r="182" spans="1:119" ht="12.75" customHeight="1">
      <c r="A182" s="40">
        <v>4</v>
      </c>
      <c r="B182" s="48">
        <f t="shared" si="26"/>
        <v>174</v>
      </c>
      <c r="C182" s="49">
        <v>1092</v>
      </c>
      <c r="D182" s="192" t="s">
        <v>190</v>
      </c>
      <c r="E182" s="50" t="s">
        <v>28</v>
      </c>
      <c r="F182" s="50" t="s">
        <v>29</v>
      </c>
      <c r="G182" s="50" t="s">
        <v>65</v>
      </c>
      <c r="H182" s="155" t="s">
        <v>35</v>
      </c>
      <c r="I182" s="79">
        <v>1</v>
      </c>
      <c r="J182" s="170"/>
      <c r="K182" s="164">
        <f t="shared" si="24"/>
        <v>3</v>
      </c>
      <c r="L182" s="47">
        <v>3</v>
      </c>
      <c r="M182" s="47"/>
      <c r="N182" s="164">
        <f t="shared" si="28"/>
        <v>12</v>
      </c>
      <c r="O182" s="47">
        <v>12</v>
      </c>
      <c r="P182" s="47"/>
      <c r="Q182" s="69">
        <f t="shared" si="27"/>
        <v>192.67</v>
      </c>
      <c r="R182" s="70">
        <v>192.67</v>
      </c>
      <c r="S182" s="70"/>
      <c r="T182" s="69">
        <f t="shared" si="25"/>
        <v>0</v>
      </c>
      <c r="U182" s="70"/>
      <c r="V182" s="70"/>
      <c r="W182" s="47"/>
      <c r="X182" s="47">
        <v>1935</v>
      </c>
      <c r="Y182" s="71"/>
      <c r="Z182" s="46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4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  <c r="CR182" s="217"/>
      <c r="CS182" s="217"/>
      <c r="CT182" s="217"/>
      <c r="CU182" s="217"/>
      <c r="CV182" s="217"/>
      <c r="CW182" s="217"/>
      <c r="CX182" s="217"/>
      <c r="CY182" s="217"/>
      <c r="CZ182" s="217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</row>
    <row r="183" spans="1:119" ht="12.75" customHeight="1">
      <c r="A183" s="40">
        <v>4</v>
      </c>
      <c r="B183" s="48">
        <f t="shared" si="26"/>
        <v>175</v>
      </c>
      <c r="C183" s="49">
        <v>1093</v>
      </c>
      <c r="D183" s="192" t="s">
        <v>190</v>
      </c>
      <c r="E183" s="50" t="s">
        <v>28</v>
      </c>
      <c r="F183" s="50" t="s">
        <v>29</v>
      </c>
      <c r="G183" s="50" t="s">
        <v>65</v>
      </c>
      <c r="H183" s="155" t="s">
        <v>129</v>
      </c>
      <c r="I183" s="79">
        <v>1</v>
      </c>
      <c r="J183" s="170"/>
      <c r="K183" s="164">
        <f t="shared" si="24"/>
        <v>10</v>
      </c>
      <c r="L183" s="47">
        <v>10</v>
      </c>
      <c r="M183" s="47"/>
      <c r="N183" s="164">
        <f t="shared" si="28"/>
        <v>41</v>
      </c>
      <c r="O183" s="47">
        <v>41</v>
      </c>
      <c r="P183" s="47"/>
      <c r="Q183" s="69">
        <f t="shared" si="27"/>
        <v>647.0200000000001</v>
      </c>
      <c r="R183" s="70">
        <f>583.57+63.45</f>
        <v>647.0200000000001</v>
      </c>
      <c r="S183" s="70"/>
      <c r="T183" s="69">
        <f t="shared" si="25"/>
        <v>0</v>
      </c>
      <c r="U183" s="70"/>
      <c r="V183" s="70"/>
      <c r="W183" s="47"/>
      <c r="X183" s="47">
        <v>1935</v>
      </c>
      <c r="Y183" s="71"/>
      <c r="Z183" s="46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4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</row>
    <row r="184" spans="1:119" ht="12.75" customHeight="1">
      <c r="A184" s="40">
        <v>4</v>
      </c>
      <c r="B184" s="48">
        <f aca="true" t="shared" si="29" ref="B184:B216">+B183+1</f>
        <v>176</v>
      </c>
      <c r="C184" s="49">
        <v>1094</v>
      </c>
      <c r="D184" s="192" t="s">
        <v>190</v>
      </c>
      <c r="E184" s="50" t="s">
        <v>28</v>
      </c>
      <c r="F184" s="50" t="s">
        <v>29</v>
      </c>
      <c r="G184" s="50" t="s">
        <v>65</v>
      </c>
      <c r="H184" s="155" t="s">
        <v>66</v>
      </c>
      <c r="I184" s="79">
        <v>1</v>
      </c>
      <c r="J184" s="170"/>
      <c r="K184" s="164">
        <f t="shared" si="24"/>
        <v>8</v>
      </c>
      <c r="L184" s="47">
        <v>8</v>
      </c>
      <c r="M184" s="47"/>
      <c r="N184" s="164">
        <f t="shared" si="28"/>
        <v>32</v>
      </c>
      <c r="O184" s="47">
        <v>32</v>
      </c>
      <c r="P184" s="47"/>
      <c r="Q184" s="69">
        <f t="shared" si="27"/>
        <v>498.69</v>
      </c>
      <c r="R184" s="70">
        <f>435.45+63.24</f>
        <v>498.69</v>
      </c>
      <c r="S184" s="70"/>
      <c r="T184" s="69">
        <f t="shared" si="25"/>
        <v>0</v>
      </c>
      <c r="U184" s="70"/>
      <c r="V184" s="70"/>
      <c r="W184" s="47"/>
      <c r="X184" s="47">
        <v>1935</v>
      </c>
      <c r="Y184" s="71"/>
      <c r="Z184" s="46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4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  <c r="CQ184" s="217"/>
      <c r="CR184" s="217"/>
      <c r="CS184" s="217"/>
      <c r="CT184" s="217"/>
      <c r="CU184" s="217"/>
      <c r="CV184" s="217"/>
      <c r="CW184" s="217"/>
      <c r="CX184" s="217"/>
      <c r="CY184" s="217"/>
      <c r="CZ184" s="217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</row>
    <row r="185" spans="1:119" ht="12.75" customHeight="1">
      <c r="A185" s="40">
        <v>4</v>
      </c>
      <c r="B185" s="48">
        <f t="shared" si="29"/>
        <v>177</v>
      </c>
      <c r="C185" s="49">
        <v>1090</v>
      </c>
      <c r="D185" s="192" t="s">
        <v>190</v>
      </c>
      <c r="E185" s="50" t="s">
        <v>34</v>
      </c>
      <c r="F185" s="50" t="s">
        <v>29</v>
      </c>
      <c r="G185" s="50" t="s">
        <v>130</v>
      </c>
      <c r="H185" s="155" t="s">
        <v>131</v>
      </c>
      <c r="I185" s="79">
        <v>1</v>
      </c>
      <c r="J185" s="170"/>
      <c r="K185" s="164">
        <f t="shared" si="24"/>
        <v>35</v>
      </c>
      <c r="L185" s="47">
        <v>31</v>
      </c>
      <c r="M185" s="47">
        <v>4</v>
      </c>
      <c r="N185" s="164">
        <f t="shared" si="28"/>
        <v>103</v>
      </c>
      <c r="O185" s="47">
        <v>99</v>
      </c>
      <c r="P185" s="47">
        <v>4</v>
      </c>
      <c r="Q185" s="69">
        <f t="shared" si="27"/>
        <v>1375.28</v>
      </c>
      <c r="R185" s="70">
        <f>1232.87+32.23+46.65</f>
        <v>1311.75</v>
      </c>
      <c r="S185" s="70">
        <v>63.53</v>
      </c>
      <c r="T185" s="69">
        <f t="shared" si="25"/>
        <v>1375.28</v>
      </c>
      <c r="U185" s="70">
        <f>1232.87+32.23+46.65</f>
        <v>1311.75</v>
      </c>
      <c r="V185" s="70">
        <v>63.53</v>
      </c>
      <c r="W185" s="47"/>
      <c r="X185" s="47">
        <v>1966</v>
      </c>
      <c r="Y185" s="71"/>
      <c r="Z185" s="46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4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17"/>
      <c r="CK185" s="217"/>
      <c r="CL185" s="217"/>
      <c r="CM185" s="217"/>
      <c r="CN185" s="217"/>
      <c r="CO185" s="217"/>
      <c r="CP185" s="217"/>
      <c r="CQ185" s="217"/>
      <c r="CR185" s="217"/>
      <c r="CS185" s="217"/>
      <c r="CT185" s="217"/>
      <c r="CU185" s="217"/>
      <c r="CV185" s="217"/>
      <c r="CW185" s="217"/>
      <c r="CX185" s="217"/>
      <c r="CY185" s="217"/>
      <c r="CZ185" s="217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</row>
    <row r="186" spans="1:119" ht="12.75" customHeight="1">
      <c r="A186" s="40">
        <v>4</v>
      </c>
      <c r="B186" s="48">
        <f t="shared" si="29"/>
        <v>178</v>
      </c>
      <c r="C186" s="49">
        <v>1091</v>
      </c>
      <c r="D186" s="192" t="s">
        <v>190</v>
      </c>
      <c r="E186" s="50" t="s">
        <v>34</v>
      </c>
      <c r="F186" s="50" t="s">
        <v>29</v>
      </c>
      <c r="G186" s="50" t="s">
        <v>130</v>
      </c>
      <c r="H186" s="155" t="s">
        <v>132</v>
      </c>
      <c r="I186" s="79">
        <v>1</v>
      </c>
      <c r="J186" s="170"/>
      <c r="K186" s="164">
        <f t="shared" si="24"/>
        <v>29</v>
      </c>
      <c r="L186" s="47">
        <f>28+1</f>
        <v>29</v>
      </c>
      <c r="M186" s="47"/>
      <c r="N186" s="164">
        <f t="shared" si="28"/>
        <v>92</v>
      </c>
      <c r="O186" s="47">
        <f>89+3</f>
        <v>92</v>
      </c>
      <c r="P186" s="47"/>
      <c r="Q186" s="69">
        <f t="shared" si="27"/>
        <v>1201.77</v>
      </c>
      <c r="R186" s="70">
        <f>1169.97+31.8</f>
        <v>1201.77</v>
      </c>
      <c r="S186" s="70"/>
      <c r="T186" s="69">
        <f t="shared" si="25"/>
        <v>1201.77</v>
      </c>
      <c r="U186" s="70">
        <f>1169.97+31.8</f>
        <v>1201.77</v>
      </c>
      <c r="V186" s="70"/>
      <c r="W186" s="47"/>
      <c r="X186" s="47">
        <v>1966</v>
      </c>
      <c r="Y186" s="71"/>
      <c r="Z186" s="46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4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</row>
    <row r="187" spans="1:119" ht="12.75" customHeight="1">
      <c r="A187" s="40">
        <v>4</v>
      </c>
      <c r="B187" s="48">
        <f t="shared" si="29"/>
        <v>179</v>
      </c>
      <c r="C187" s="49">
        <v>1089</v>
      </c>
      <c r="D187" s="192" t="s">
        <v>190</v>
      </c>
      <c r="E187" s="50" t="s">
        <v>34</v>
      </c>
      <c r="F187" s="50" t="s">
        <v>29</v>
      </c>
      <c r="G187" s="50" t="s">
        <v>130</v>
      </c>
      <c r="H187" s="155" t="s">
        <v>133</v>
      </c>
      <c r="I187" s="79">
        <v>1</v>
      </c>
      <c r="J187" s="170"/>
      <c r="K187" s="164">
        <f t="shared" si="24"/>
        <v>28</v>
      </c>
      <c r="L187" s="47">
        <v>24</v>
      </c>
      <c r="M187" s="47">
        <v>4</v>
      </c>
      <c r="N187" s="164">
        <f t="shared" si="28"/>
        <v>85</v>
      </c>
      <c r="O187" s="47">
        <v>81</v>
      </c>
      <c r="P187" s="47">
        <v>4</v>
      </c>
      <c r="Q187" s="69">
        <f t="shared" si="27"/>
        <v>1096.96</v>
      </c>
      <c r="R187" s="70">
        <f>971.39+31.97+32</f>
        <v>1035.3600000000001</v>
      </c>
      <c r="S187" s="70">
        <v>61.6</v>
      </c>
      <c r="T187" s="69">
        <f t="shared" si="25"/>
        <v>1081.5600000000002</v>
      </c>
      <c r="U187" s="70">
        <f>971.39+31.97+32</f>
        <v>1035.3600000000001</v>
      </c>
      <c r="V187" s="70">
        <v>46.2</v>
      </c>
      <c r="W187" s="47"/>
      <c r="X187" s="47">
        <v>1966</v>
      </c>
      <c r="Y187" s="71"/>
      <c r="Z187" s="46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4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</row>
    <row r="188" spans="1:119" ht="12.75" customHeight="1">
      <c r="A188" s="40">
        <v>4</v>
      </c>
      <c r="B188" s="48">
        <f t="shared" si="29"/>
        <v>180</v>
      </c>
      <c r="C188" s="49">
        <v>1087</v>
      </c>
      <c r="D188" s="192" t="s">
        <v>190</v>
      </c>
      <c r="E188" s="50" t="s">
        <v>32</v>
      </c>
      <c r="F188" s="50" t="s">
        <v>29</v>
      </c>
      <c r="G188" s="50" t="s">
        <v>130</v>
      </c>
      <c r="H188" s="155" t="s">
        <v>51</v>
      </c>
      <c r="I188" s="79">
        <v>1</v>
      </c>
      <c r="J188" s="170"/>
      <c r="K188" s="164">
        <f t="shared" si="24"/>
        <v>2</v>
      </c>
      <c r="L188" s="47">
        <v>2</v>
      </c>
      <c r="M188" s="47"/>
      <c r="N188" s="164">
        <f t="shared" si="28"/>
        <v>10</v>
      </c>
      <c r="O188" s="47">
        <v>10</v>
      </c>
      <c r="P188" s="47"/>
      <c r="Q188" s="69">
        <f t="shared" si="27"/>
        <v>154.7</v>
      </c>
      <c r="R188" s="70">
        <v>154.7</v>
      </c>
      <c r="S188" s="70"/>
      <c r="T188" s="69">
        <f t="shared" si="25"/>
        <v>0</v>
      </c>
      <c r="U188" s="70"/>
      <c r="V188" s="70"/>
      <c r="W188" s="47"/>
      <c r="X188" s="47">
        <v>1928</v>
      </c>
      <c r="Y188" s="71"/>
      <c r="Z188" s="46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4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</row>
    <row r="189" spans="1:119" ht="12.75" customHeight="1">
      <c r="A189" s="40">
        <v>4</v>
      </c>
      <c r="B189" s="48">
        <f t="shared" si="29"/>
        <v>181</v>
      </c>
      <c r="C189" s="49">
        <v>1088</v>
      </c>
      <c r="D189" s="192" t="s">
        <v>190</v>
      </c>
      <c r="E189" s="50" t="s">
        <v>32</v>
      </c>
      <c r="F189" s="50" t="s">
        <v>29</v>
      </c>
      <c r="G189" s="50" t="s">
        <v>130</v>
      </c>
      <c r="H189" s="155" t="s">
        <v>113</v>
      </c>
      <c r="I189" s="79">
        <v>1</v>
      </c>
      <c r="J189" s="170"/>
      <c r="K189" s="164">
        <f t="shared" si="24"/>
        <v>10</v>
      </c>
      <c r="L189" s="47">
        <v>10</v>
      </c>
      <c r="M189" s="47"/>
      <c r="N189" s="164">
        <f t="shared" si="28"/>
        <v>25</v>
      </c>
      <c r="O189" s="47">
        <v>25</v>
      </c>
      <c r="P189" s="47"/>
      <c r="Q189" s="69">
        <f t="shared" si="27"/>
        <v>380.43</v>
      </c>
      <c r="R189" s="70">
        <v>380.43</v>
      </c>
      <c r="S189" s="70"/>
      <c r="T189" s="69">
        <f t="shared" si="25"/>
        <v>0</v>
      </c>
      <c r="U189" s="70"/>
      <c r="V189" s="70"/>
      <c r="W189" s="47"/>
      <c r="X189" s="47">
        <v>1928</v>
      </c>
      <c r="Y189" s="71"/>
      <c r="Z189" s="46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4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</row>
    <row r="190" spans="1:119" ht="12.75" customHeight="1">
      <c r="A190" s="40">
        <v>2</v>
      </c>
      <c r="B190" s="65">
        <f t="shared" si="29"/>
        <v>182</v>
      </c>
      <c r="C190" s="9">
        <v>6012</v>
      </c>
      <c r="D190" s="191" t="s">
        <v>189</v>
      </c>
      <c r="E190" s="10" t="s">
        <v>32</v>
      </c>
      <c r="F190" s="10" t="s">
        <v>29</v>
      </c>
      <c r="G190" s="10" t="s">
        <v>178</v>
      </c>
      <c r="H190" s="154"/>
      <c r="I190" s="79"/>
      <c r="J190" s="170"/>
      <c r="K190" s="164">
        <f t="shared" si="24"/>
        <v>0</v>
      </c>
      <c r="L190" s="47"/>
      <c r="M190" s="47"/>
      <c r="N190" s="164">
        <f t="shared" si="28"/>
        <v>0</v>
      </c>
      <c r="O190" s="47"/>
      <c r="P190" s="47"/>
      <c r="Q190" s="69">
        <f t="shared" si="27"/>
        <v>0</v>
      </c>
      <c r="R190" s="70"/>
      <c r="S190" s="70"/>
      <c r="T190" s="69">
        <f t="shared" si="25"/>
        <v>0</v>
      </c>
      <c r="U190" s="70"/>
      <c r="V190" s="70"/>
      <c r="W190" s="47"/>
      <c r="X190" s="47">
        <v>1978</v>
      </c>
      <c r="Y190" s="71"/>
      <c r="Z190" s="46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4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7"/>
      <c r="CU190" s="217"/>
      <c r="CV190" s="217"/>
      <c r="CW190" s="217"/>
      <c r="CX190" s="217"/>
      <c r="CY190" s="217"/>
      <c r="CZ190" s="217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</row>
    <row r="191" spans="1:119" ht="12.75" customHeight="1">
      <c r="A191" s="40">
        <v>2</v>
      </c>
      <c r="B191" s="8">
        <f t="shared" si="29"/>
        <v>183</v>
      </c>
      <c r="C191" s="9">
        <v>6019</v>
      </c>
      <c r="D191" s="191" t="s">
        <v>189</v>
      </c>
      <c r="E191" s="10" t="s">
        <v>32</v>
      </c>
      <c r="F191" s="10" t="s">
        <v>29</v>
      </c>
      <c r="G191" s="10" t="s">
        <v>67</v>
      </c>
      <c r="H191" s="154">
        <v>8</v>
      </c>
      <c r="I191" s="79"/>
      <c r="J191" s="170"/>
      <c r="K191" s="164">
        <f t="shared" si="24"/>
        <v>0</v>
      </c>
      <c r="L191" s="47"/>
      <c r="M191" s="47"/>
      <c r="N191" s="164">
        <f t="shared" si="28"/>
        <v>0</v>
      </c>
      <c r="O191" s="47"/>
      <c r="P191" s="47"/>
      <c r="Q191" s="69">
        <f t="shared" si="27"/>
        <v>0</v>
      </c>
      <c r="R191" s="70"/>
      <c r="S191" s="70"/>
      <c r="T191" s="69">
        <f t="shared" si="25"/>
        <v>0</v>
      </c>
      <c r="U191" s="70"/>
      <c r="V191" s="70"/>
      <c r="W191" s="47"/>
      <c r="X191" s="171">
        <v>1900</v>
      </c>
      <c r="Y191" s="71"/>
      <c r="Z191" s="46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4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7"/>
      <c r="CZ191" s="217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</row>
    <row r="192" spans="1:119" ht="12.75" customHeight="1">
      <c r="A192" s="40">
        <v>2</v>
      </c>
      <c r="B192" s="8">
        <f t="shared" si="29"/>
        <v>184</v>
      </c>
      <c r="C192" s="9">
        <v>3126</v>
      </c>
      <c r="D192" s="191" t="s">
        <v>189</v>
      </c>
      <c r="E192" s="10" t="s">
        <v>28</v>
      </c>
      <c r="F192" s="10" t="s">
        <v>29</v>
      </c>
      <c r="G192" s="10" t="s">
        <v>68</v>
      </c>
      <c r="H192" s="154">
        <v>1</v>
      </c>
      <c r="I192" s="79"/>
      <c r="J192" s="170"/>
      <c r="K192" s="164">
        <f t="shared" si="24"/>
        <v>0</v>
      </c>
      <c r="L192" s="47"/>
      <c r="M192" s="47"/>
      <c r="N192" s="164">
        <f t="shared" si="28"/>
        <v>0</v>
      </c>
      <c r="O192" s="47"/>
      <c r="P192" s="47"/>
      <c r="Q192" s="69">
        <f t="shared" si="27"/>
        <v>0</v>
      </c>
      <c r="R192" s="70"/>
      <c r="S192" s="70"/>
      <c r="T192" s="69">
        <f t="shared" si="25"/>
        <v>0</v>
      </c>
      <c r="U192" s="70"/>
      <c r="V192" s="70"/>
      <c r="W192" s="47"/>
      <c r="X192" s="47">
        <v>1890</v>
      </c>
      <c r="Y192" s="71"/>
      <c r="Z192" s="46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4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  <c r="CQ192" s="217"/>
      <c r="CR192" s="217"/>
      <c r="CS192" s="217"/>
      <c r="CT192" s="217"/>
      <c r="CU192" s="217"/>
      <c r="CV192" s="217"/>
      <c r="CW192" s="217"/>
      <c r="CX192" s="217"/>
      <c r="CY192" s="217"/>
      <c r="CZ192" s="217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</row>
    <row r="193" spans="1:119" ht="12.75" customHeight="1">
      <c r="A193" s="40">
        <v>2</v>
      </c>
      <c r="B193" s="8">
        <f t="shared" si="29"/>
        <v>185</v>
      </c>
      <c r="C193" s="9">
        <v>3106</v>
      </c>
      <c r="D193" s="191" t="s">
        <v>189</v>
      </c>
      <c r="E193" s="10" t="s">
        <v>28</v>
      </c>
      <c r="F193" s="10" t="s">
        <v>29</v>
      </c>
      <c r="G193" s="10" t="s">
        <v>69</v>
      </c>
      <c r="H193" s="154">
        <v>3</v>
      </c>
      <c r="I193" s="79"/>
      <c r="J193" s="170"/>
      <c r="K193" s="164">
        <f t="shared" si="24"/>
        <v>0</v>
      </c>
      <c r="L193" s="47"/>
      <c r="M193" s="47"/>
      <c r="N193" s="164">
        <f t="shared" si="28"/>
        <v>0</v>
      </c>
      <c r="O193" s="47"/>
      <c r="P193" s="47"/>
      <c r="Q193" s="69">
        <f t="shared" si="27"/>
        <v>0</v>
      </c>
      <c r="R193" s="70"/>
      <c r="S193" s="70"/>
      <c r="T193" s="69">
        <f t="shared" si="25"/>
        <v>0</v>
      </c>
      <c r="U193" s="70"/>
      <c r="V193" s="70"/>
      <c r="W193" s="47"/>
      <c r="X193" s="47">
        <v>1930</v>
      </c>
      <c r="Y193" s="71"/>
      <c r="Z193" s="46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4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  <c r="CR193" s="217"/>
      <c r="CS193" s="217"/>
      <c r="CT193" s="217"/>
      <c r="CU193" s="217"/>
      <c r="CV193" s="217"/>
      <c r="CW193" s="217"/>
      <c r="CX193" s="217"/>
      <c r="CY193" s="217"/>
      <c r="CZ193" s="217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</row>
    <row r="194" spans="1:119" ht="12.75" customHeight="1">
      <c r="A194" s="40">
        <v>2</v>
      </c>
      <c r="B194" s="48">
        <f t="shared" si="29"/>
        <v>186</v>
      </c>
      <c r="C194" s="49">
        <v>3103</v>
      </c>
      <c r="D194" s="192" t="s">
        <v>190</v>
      </c>
      <c r="E194" s="50" t="s">
        <v>28</v>
      </c>
      <c r="F194" s="50" t="s">
        <v>29</v>
      </c>
      <c r="G194" s="50" t="s">
        <v>69</v>
      </c>
      <c r="H194" s="155">
        <v>5</v>
      </c>
      <c r="I194" s="79">
        <v>1</v>
      </c>
      <c r="J194" s="170"/>
      <c r="K194" s="164">
        <f t="shared" si="24"/>
        <v>1</v>
      </c>
      <c r="L194" s="47">
        <v>1</v>
      </c>
      <c r="M194" s="47"/>
      <c r="N194" s="164">
        <f t="shared" si="28"/>
        <v>3</v>
      </c>
      <c r="O194" s="47">
        <v>3</v>
      </c>
      <c r="P194" s="47"/>
      <c r="Q194" s="69">
        <f t="shared" si="27"/>
        <v>45.46</v>
      </c>
      <c r="R194" s="70">
        <v>45.46</v>
      </c>
      <c r="S194" s="70"/>
      <c r="T194" s="69">
        <f t="shared" si="25"/>
        <v>0</v>
      </c>
      <c r="U194" s="70"/>
      <c r="V194" s="70"/>
      <c r="W194" s="47"/>
      <c r="X194" s="47">
        <v>1930</v>
      </c>
      <c r="Y194" s="71"/>
      <c r="Z194" s="46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4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</row>
    <row r="195" spans="1:119" ht="12.75" customHeight="1">
      <c r="A195" s="40">
        <v>2</v>
      </c>
      <c r="B195" s="8">
        <f t="shared" si="29"/>
        <v>187</v>
      </c>
      <c r="C195" s="9">
        <v>3104</v>
      </c>
      <c r="D195" s="191" t="s">
        <v>189</v>
      </c>
      <c r="E195" s="10" t="s">
        <v>28</v>
      </c>
      <c r="F195" s="10" t="s">
        <v>29</v>
      </c>
      <c r="G195" s="10" t="s">
        <v>69</v>
      </c>
      <c r="H195" s="154">
        <v>7</v>
      </c>
      <c r="I195" s="79"/>
      <c r="J195" s="170"/>
      <c r="K195" s="164">
        <f t="shared" si="24"/>
        <v>0</v>
      </c>
      <c r="L195" s="47"/>
      <c r="M195" s="47"/>
      <c r="N195" s="164">
        <f t="shared" si="28"/>
        <v>0</v>
      </c>
      <c r="O195" s="47"/>
      <c r="P195" s="47"/>
      <c r="Q195" s="69">
        <f t="shared" si="27"/>
        <v>0</v>
      </c>
      <c r="R195" s="70"/>
      <c r="S195" s="70"/>
      <c r="T195" s="69">
        <f t="shared" si="25"/>
        <v>0</v>
      </c>
      <c r="U195" s="70"/>
      <c r="V195" s="70"/>
      <c r="W195" s="47"/>
      <c r="X195" s="47">
        <v>1930</v>
      </c>
      <c r="Y195" s="71"/>
      <c r="Z195" s="46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4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7"/>
      <c r="CU195" s="217"/>
      <c r="CV195" s="217"/>
      <c r="CW195" s="217"/>
      <c r="CX195" s="217"/>
      <c r="CY195" s="217"/>
      <c r="CZ195" s="217"/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</row>
    <row r="196" spans="1:119" ht="12.75" customHeight="1">
      <c r="A196" s="40">
        <v>1</v>
      </c>
      <c r="B196" s="8">
        <f t="shared" si="29"/>
        <v>188</v>
      </c>
      <c r="C196" s="9">
        <v>3217</v>
      </c>
      <c r="D196" s="191" t="s">
        <v>189</v>
      </c>
      <c r="E196" s="10" t="s">
        <v>28</v>
      </c>
      <c r="F196" s="10" t="s">
        <v>29</v>
      </c>
      <c r="G196" s="10" t="s">
        <v>213</v>
      </c>
      <c r="H196" s="154">
        <v>11</v>
      </c>
      <c r="I196" s="79"/>
      <c r="J196" s="170"/>
      <c r="K196" s="164">
        <f t="shared" si="24"/>
        <v>0</v>
      </c>
      <c r="L196" s="47"/>
      <c r="M196" s="47"/>
      <c r="N196" s="164">
        <f t="shared" si="28"/>
        <v>0</v>
      </c>
      <c r="O196" s="47"/>
      <c r="P196" s="47"/>
      <c r="Q196" s="69">
        <f t="shared" si="27"/>
        <v>0</v>
      </c>
      <c r="R196" s="70"/>
      <c r="S196" s="70"/>
      <c r="T196" s="69">
        <f t="shared" si="25"/>
        <v>0</v>
      </c>
      <c r="U196" s="70"/>
      <c r="V196" s="70"/>
      <c r="W196" s="47"/>
      <c r="X196" s="47"/>
      <c r="Y196" s="71"/>
      <c r="Z196" s="46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4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  <c r="CR196" s="217"/>
      <c r="CS196" s="217"/>
      <c r="CT196" s="217"/>
      <c r="CU196" s="217"/>
      <c r="CV196" s="217"/>
      <c r="CW196" s="217"/>
      <c r="CX196" s="217"/>
      <c r="CY196" s="217"/>
      <c r="CZ196" s="217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</row>
    <row r="197" spans="1:119" ht="12.75" customHeight="1">
      <c r="A197" s="40">
        <v>4</v>
      </c>
      <c r="B197" s="48">
        <f t="shared" si="29"/>
        <v>189</v>
      </c>
      <c r="C197" s="49">
        <v>1095</v>
      </c>
      <c r="D197" s="192" t="s">
        <v>190</v>
      </c>
      <c r="E197" s="50" t="s">
        <v>28</v>
      </c>
      <c r="F197" s="50" t="s">
        <v>29</v>
      </c>
      <c r="G197" s="50" t="s">
        <v>134</v>
      </c>
      <c r="H197" s="155" t="s">
        <v>135</v>
      </c>
      <c r="I197" s="79">
        <v>1</v>
      </c>
      <c r="J197" s="170"/>
      <c r="K197" s="164">
        <f t="shared" si="24"/>
        <v>13</v>
      </c>
      <c r="L197" s="47">
        <v>13</v>
      </c>
      <c r="M197" s="47"/>
      <c r="N197" s="164">
        <f t="shared" si="28"/>
        <v>54</v>
      </c>
      <c r="O197" s="47">
        <v>54</v>
      </c>
      <c r="P197" s="47"/>
      <c r="Q197" s="69">
        <f t="shared" si="27"/>
        <v>897.9200000000001</v>
      </c>
      <c r="R197" s="70">
        <f>758.36+72.38+67.18</f>
        <v>897.9200000000001</v>
      </c>
      <c r="S197" s="70"/>
      <c r="T197" s="69">
        <f t="shared" si="25"/>
        <v>0</v>
      </c>
      <c r="U197" s="70"/>
      <c r="V197" s="70"/>
      <c r="W197" s="47"/>
      <c r="X197" s="47">
        <v>1935</v>
      </c>
      <c r="Y197" s="71"/>
      <c r="Z197" s="46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4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</row>
    <row r="198" spans="1:119" ht="12.75" customHeight="1">
      <c r="A198" s="40">
        <v>4</v>
      </c>
      <c r="B198" s="48">
        <f t="shared" si="29"/>
        <v>190</v>
      </c>
      <c r="C198" s="49">
        <v>1098</v>
      </c>
      <c r="D198" s="192" t="s">
        <v>190</v>
      </c>
      <c r="E198" s="50" t="s">
        <v>28</v>
      </c>
      <c r="F198" s="50" t="s">
        <v>29</v>
      </c>
      <c r="G198" s="50" t="s">
        <v>134</v>
      </c>
      <c r="H198" s="155" t="s">
        <v>136</v>
      </c>
      <c r="I198" s="79">
        <v>1</v>
      </c>
      <c r="J198" s="170"/>
      <c r="K198" s="164">
        <f t="shared" si="24"/>
        <v>14</v>
      </c>
      <c r="L198" s="47">
        <v>14</v>
      </c>
      <c r="M198" s="47"/>
      <c r="N198" s="164">
        <f t="shared" si="28"/>
        <v>48</v>
      </c>
      <c r="O198" s="47">
        <v>48</v>
      </c>
      <c r="P198" s="47"/>
      <c r="Q198" s="69">
        <f t="shared" si="27"/>
        <v>797.4</v>
      </c>
      <c r="R198" s="70">
        <v>797.4</v>
      </c>
      <c r="S198" s="70"/>
      <c r="T198" s="69">
        <f t="shared" si="25"/>
        <v>0</v>
      </c>
      <c r="U198" s="70"/>
      <c r="V198" s="70"/>
      <c r="W198" s="47"/>
      <c r="X198" s="47">
        <v>1935</v>
      </c>
      <c r="Y198" s="71"/>
      <c r="Z198" s="46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4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  <c r="CR198" s="217"/>
      <c r="CS198" s="217"/>
      <c r="CT198" s="217"/>
      <c r="CU198" s="217"/>
      <c r="CV198" s="217"/>
      <c r="CW198" s="217"/>
      <c r="CX198" s="217"/>
      <c r="CY198" s="217"/>
      <c r="CZ198" s="217"/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</row>
    <row r="199" spans="1:119" ht="12.75" customHeight="1">
      <c r="A199" s="40">
        <v>4</v>
      </c>
      <c r="B199" s="48">
        <f t="shared" si="29"/>
        <v>191</v>
      </c>
      <c r="C199" s="49">
        <v>1111</v>
      </c>
      <c r="D199" s="192" t="s">
        <v>190</v>
      </c>
      <c r="E199" s="50" t="s">
        <v>34</v>
      </c>
      <c r="F199" s="50" t="s">
        <v>29</v>
      </c>
      <c r="G199" s="50" t="s">
        <v>134</v>
      </c>
      <c r="H199" s="155">
        <v>18</v>
      </c>
      <c r="I199" s="79">
        <v>1</v>
      </c>
      <c r="J199" s="170"/>
      <c r="K199" s="164">
        <f t="shared" si="24"/>
        <v>4</v>
      </c>
      <c r="L199" s="47">
        <v>4</v>
      </c>
      <c r="M199" s="47"/>
      <c r="N199" s="164">
        <f t="shared" si="28"/>
        <v>13</v>
      </c>
      <c r="O199" s="47">
        <v>13</v>
      </c>
      <c r="P199" s="47"/>
      <c r="Q199" s="69">
        <f t="shared" si="27"/>
        <v>213.9</v>
      </c>
      <c r="R199" s="70">
        <v>213.9</v>
      </c>
      <c r="S199" s="70"/>
      <c r="T199" s="69">
        <f t="shared" si="25"/>
        <v>213.9</v>
      </c>
      <c r="U199" s="70">
        <v>213.9</v>
      </c>
      <c r="V199" s="70"/>
      <c r="W199" s="47"/>
      <c r="X199" s="47">
        <v>1992</v>
      </c>
      <c r="Y199" s="71"/>
      <c r="Z199" s="46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4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7"/>
      <c r="CU199" s="217"/>
      <c r="CV199" s="217"/>
      <c r="CW199" s="217"/>
      <c r="CX199" s="217"/>
      <c r="CY199" s="217"/>
      <c r="CZ199" s="217"/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</row>
    <row r="200" spans="1:119" ht="12.75" customHeight="1">
      <c r="A200" s="40">
        <v>4</v>
      </c>
      <c r="B200" s="48">
        <f t="shared" si="29"/>
        <v>192</v>
      </c>
      <c r="C200" s="49">
        <v>1097</v>
      </c>
      <c r="D200" s="192" t="s">
        <v>190</v>
      </c>
      <c r="E200" s="50" t="s">
        <v>28</v>
      </c>
      <c r="F200" s="50" t="s">
        <v>29</v>
      </c>
      <c r="G200" s="50" t="s">
        <v>134</v>
      </c>
      <c r="H200" s="155" t="s">
        <v>137</v>
      </c>
      <c r="I200" s="79">
        <v>1</v>
      </c>
      <c r="J200" s="170"/>
      <c r="K200" s="164">
        <f t="shared" si="24"/>
        <v>5</v>
      </c>
      <c r="L200" s="47">
        <v>5</v>
      </c>
      <c r="M200" s="47"/>
      <c r="N200" s="164">
        <f t="shared" si="28"/>
        <v>20</v>
      </c>
      <c r="O200" s="47">
        <v>20</v>
      </c>
      <c r="P200" s="47"/>
      <c r="Q200" s="69">
        <f t="shared" si="27"/>
        <v>332.84</v>
      </c>
      <c r="R200" s="70">
        <v>332.84</v>
      </c>
      <c r="S200" s="70"/>
      <c r="T200" s="69">
        <f t="shared" si="25"/>
        <v>0</v>
      </c>
      <c r="U200" s="70"/>
      <c r="V200" s="70"/>
      <c r="W200" s="47"/>
      <c r="X200" s="47">
        <v>1935</v>
      </c>
      <c r="Y200" s="71"/>
      <c r="Z200" s="46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4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  <c r="CQ200" s="217"/>
      <c r="CR200" s="217"/>
      <c r="CS200" s="217"/>
      <c r="CT200" s="217"/>
      <c r="CU200" s="217"/>
      <c r="CV200" s="217"/>
      <c r="CW200" s="217"/>
      <c r="CX200" s="217"/>
      <c r="CY200" s="217"/>
      <c r="CZ200" s="217"/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</row>
    <row r="201" spans="1:119" ht="12.75" customHeight="1">
      <c r="A201" s="40">
        <v>4</v>
      </c>
      <c r="B201" s="48">
        <f t="shared" si="29"/>
        <v>193</v>
      </c>
      <c r="C201" s="49">
        <v>1096</v>
      </c>
      <c r="D201" s="192" t="s">
        <v>190</v>
      </c>
      <c r="E201" s="50" t="s">
        <v>28</v>
      </c>
      <c r="F201" s="50" t="s">
        <v>29</v>
      </c>
      <c r="G201" s="50" t="s">
        <v>179</v>
      </c>
      <c r="H201" s="159" t="s">
        <v>138</v>
      </c>
      <c r="I201" s="79">
        <v>1</v>
      </c>
      <c r="J201" s="170"/>
      <c r="K201" s="164">
        <f t="shared" si="24"/>
        <v>17</v>
      </c>
      <c r="L201" s="47">
        <v>17</v>
      </c>
      <c r="M201" s="47"/>
      <c r="N201" s="164">
        <f t="shared" si="28"/>
        <v>68</v>
      </c>
      <c r="O201" s="47">
        <v>68</v>
      </c>
      <c r="P201" s="47"/>
      <c r="Q201" s="69">
        <f t="shared" si="27"/>
        <v>1086.7</v>
      </c>
      <c r="R201" s="70">
        <f>1016.87+69.83</f>
        <v>1086.7</v>
      </c>
      <c r="S201" s="70"/>
      <c r="T201" s="69">
        <f t="shared" si="25"/>
        <v>0</v>
      </c>
      <c r="U201" s="70"/>
      <c r="V201" s="70"/>
      <c r="W201" s="47"/>
      <c r="X201" s="47">
        <v>1935</v>
      </c>
      <c r="Y201" s="71"/>
      <c r="Z201" s="46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4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  <c r="CQ201" s="217"/>
      <c r="CR201" s="217"/>
      <c r="CS201" s="217"/>
      <c r="CT201" s="217"/>
      <c r="CU201" s="217"/>
      <c r="CV201" s="217"/>
      <c r="CW201" s="217"/>
      <c r="CX201" s="217"/>
      <c r="CY201" s="217"/>
      <c r="CZ201" s="217"/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</row>
    <row r="202" spans="1:119" ht="12.75" customHeight="1">
      <c r="A202" s="40">
        <v>2</v>
      </c>
      <c r="B202" s="48">
        <f t="shared" si="29"/>
        <v>194</v>
      </c>
      <c r="C202" s="49">
        <v>1060</v>
      </c>
      <c r="D202" s="192" t="s">
        <v>190</v>
      </c>
      <c r="E202" s="50" t="s">
        <v>28</v>
      </c>
      <c r="F202" s="50" t="s">
        <v>29</v>
      </c>
      <c r="G202" s="50" t="s">
        <v>70</v>
      </c>
      <c r="H202" s="158" t="s">
        <v>153</v>
      </c>
      <c r="I202" s="79">
        <v>1</v>
      </c>
      <c r="J202" s="170"/>
      <c r="K202" s="164">
        <f t="shared" si="24"/>
        <v>5</v>
      </c>
      <c r="L202" s="47">
        <v>5</v>
      </c>
      <c r="M202" s="47"/>
      <c r="N202" s="164">
        <f t="shared" si="28"/>
        <v>21</v>
      </c>
      <c r="O202" s="47">
        <v>21</v>
      </c>
      <c r="P202" s="47"/>
      <c r="Q202" s="69">
        <f t="shared" si="27"/>
        <v>387.19</v>
      </c>
      <c r="R202" s="70">
        <v>387.19</v>
      </c>
      <c r="S202" s="70"/>
      <c r="T202" s="69">
        <f t="shared" si="25"/>
        <v>0</v>
      </c>
      <c r="U202" s="70"/>
      <c r="V202" s="70"/>
      <c r="W202" s="47"/>
      <c r="X202" s="47">
        <v>1900</v>
      </c>
      <c r="Y202" s="71"/>
      <c r="Z202" s="46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4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7"/>
      <c r="CY202" s="217"/>
      <c r="CZ202" s="217"/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</row>
    <row r="203" spans="1:119" ht="12.75" customHeight="1">
      <c r="A203" s="40">
        <v>2</v>
      </c>
      <c r="B203" s="48">
        <f t="shared" si="29"/>
        <v>195</v>
      </c>
      <c r="C203" s="49">
        <v>1109</v>
      </c>
      <c r="D203" s="192" t="s">
        <v>190</v>
      </c>
      <c r="E203" s="50" t="s">
        <v>34</v>
      </c>
      <c r="F203" s="50" t="s">
        <v>29</v>
      </c>
      <c r="G203" s="50" t="s">
        <v>70</v>
      </c>
      <c r="H203" s="158" t="s">
        <v>154</v>
      </c>
      <c r="I203" s="79">
        <v>1</v>
      </c>
      <c r="J203" s="170"/>
      <c r="K203" s="164">
        <f t="shared" si="24"/>
        <v>13</v>
      </c>
      <c r="L203" s="47">
        <v>13</v>
      </c>
      <c r="M203" s="47"/>
      <c r="N203" s="164">
        <f t="shared" si="28"/>
        <v>46</v>
      </c>
      <c r="O203" s="47">
        <v>46</v>
      </c>
      <c r="P203" s="47"/>
      <c r="Q203" s="69">
        <f t="shared" si="27"/>
        <v>682.72</v>
      </c>
      <c r="R203" s="70">
        <v>682.72</v>
      </c>
      <c r="S203" s="70"/>
      <c r="T203" s="69">
        <f t="shared" si="25"/>
        <v>0</v>
      </c>
      <c r="U203" s="70"/>
      <c r="V203" s="70"/>
      <c r="W203" s="47"/>
      <c r="X203" s="47">
        <v>1961</v>
      </c>
      <c r="Y203" s="71"/>
      <c r="Z203" s="46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4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  <c r="CR203" s="217"/>
      <c r="CS203" s="217"/>
      <c r="CT203" s="217"/>
      <c r="CU203" s="217"/>
      <c r="CV203" s="217"/>
      <c r="CW203" s="217"/>
      <c r="CX203" s="217"/>
      <c r="CY203" s="217"/>
      <c r="CZ203" s="217"/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</row>
    <row r="204" spans="1:119" ht="12.75" customHeight="1">
      <c r="A204" s="40">
        <v>2</v>
      </c>
      <c r="B204" s="48">
        <f t="shared" si="29"/>
        <v>196</v>
      </c>
      <c r="C204" s="49">
        <v>1066</v>
      </c>
      <c r="D204" s="192" t="s">
        <v>190</v>
      </c>
      <c r="E204" s="50" t="s">
        <v>34</v>
      </c>
      <c r="F204" s="50" t="s">
        <v>29</v>
      </c>
      <c r="G204" s="50" t="s">
        <v>70</v>
      </c>
      <c r="H204" s="155">
        <v>6</v>
      </c>
      <c r="I204" s="79">
        <v>1</v>
      </c>
      <c r="J204" s="170"/>
      <c r="K204" s="164">
        <f aca="true" t="shared" si="30" ref="K204:K265">SUM(L204:M204)</f>
        <v>4</v>
      </c>
      <c r="L204" s="47">
        <v>4</v>
      </c>
      <c r="M204" s="47"/>
      <c r="N204" s="164">
        <f t="shared" si="28"/>
        <v>12</v>
      </c>
      <c r="O204" s="47">
        <v>12</v>
      </c>
      <c r="P204" s="47"/>
      <c r="Q204" s="69">
        <f t="shared" si="27"/>
        <v>155.5</v>
      </c>
      <c r="R204" s="70">
        <v>155.5</v>
      </c>
      <c r="S204" s="70"/>
      <c r="T204" s="69">
        <f t="shared" si="25"/>
        <v>0</v>
      </c>
      <c r="U204" s="70"/>
      <c r="V204" s="70"/>
      <c r="W204" s="47"/>
      <c r="X204" s="47">
        <v>1961</v>
      </c>
      <c r="Y204" s="71"/>
      <c r="Z204" s="46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4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  <c r="CQ204" s="217"/>
      <c r="CR204" s="217"/>
      <c r="CS204" s="217"/>
      <c r="CT204" s="217"/>
      <c r="CU204" s="217"/>
      <c r="CV204" s="217"/>
      <c r="CW204" s="217"/>
      <c r="CX204" s="217"/>
      <c r="CY204" s="217"/>
      <c r="CZ204" s="217"/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</row>
    <row r="205" spans="1:119" ht="12.75" customHeight="1">
      <c r="A205" s="40">
        <v>2</v>
      </c>
      <c r="B205" s="48">
        <f t="shared" si="29"/>
        <v>197</v>
      </c>
      <c r="C205" s="49">
        <v>1061</v>
      </c>
      <c r="D205" s="192" t="s">
        <v>190</v>
      </c>
      <c r="E205" s="50" t="s">
        <v>34</v>
      </c>
      <c r="F205" s="50" t="s">
        <v>29</v>
      </c>
      <c r="G205" s="50" t="s">
        <v>70</v>
      </c>
      <c r="H205" s="158" t="s">
        <v>155</v>
      </c>
      <c r="I205" s="79">
        <v>1</v>
      </c>
      <c r="J205" s="170"/>
      <c r="K205" s="164">
        <f t="shared" si="30"/>
        <v>13</v>
      </c>
      <c r="L205" s="47">
        <v>13</v>
      </c>
      <c r="M205" s="47"/>
      <c r="N205" s="164">
        <f t="shared" si="28"/>
        <v>39</v>
      </c>
      <c r="O205" s="47">
        <v>39</v>
      </c>
      <c r="P205" s="47"/>
      <c r="Q205" s="69">
        <f t="shared" si="27"/>
        <v>556.25</v>
      </c>
      <c r="R205" s="70">
        <f>522.59+33.66</f>
        <v>556.25</v>
      </c>
      <c r="S205" s="70"/>
      <c r="T205" s="69">
        <f t="shared" si="25"/>
        <v>0</v>
      </c>
      <c r="U205" s="70"/>
      <c r="V205" s="70"/>
      <c r="W205" s="47"/>
      <c r="X205" s="47">
        <v>1962</v>
      </c>
      <c r="Y205" s="71"/>
      <c r="Z205" s="46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4"/>
      <c r="BN205" s="217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  <c r="CQ205" s="217"/>
      <c r="CR205" s="217"/>
      <c r="CS205" s="217"/>
      <c r="CT205" s="217"/>
      <c r="CU205" s="217"/>
      <c r="CV205" s="217"/>
      <c r="CW205" s="217"/>
      <c r="CX205" s="217"/>
      <c r="CY205" s="217"/>
      <c r="CZ205" s="217"/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</row>
    <row r="206" spans="1:119" ht="12.75" customHeight="1">
      <c r="A206" s="40">
        <v>2</v>
      </c>
      <c r="B206" s="48">
        <f t="shared" si="29"/>
        <v>198</v>
      </c>
      <c r="C206" s="49">
        <v>1067</v>
      </c>
      <c r="D206" s="192" t="s">
        <v>190</v>
      </c>
      <c r="E206" s="50" t="s">
        <v>34</v>
      </c>
      <c r="F206" s="50" t="s">
        <v>29</v>
      </c>
      <c r="G206" s="50" t="s">
        <v>70</v>
      </c>
      <c r="H206" s="158" t="s">
        <v>156</v>
      </c>
      <c r="I206" s="79">
        <v>1</v>
      </c>
      <c r="J206" s="170"/>
      <c r="K206" s="164">
        <f t="shared" si="30"/>
        <v>14</v>
      </c>
      <c r="L206" s="47">
        <v>14</v>
      </c>
      <c r="M206" s="47"/>
      <c r="N206" s="164">
        <f t="shared" si="28"/>
        <v>42</v>
      </c>
      <c r="O206" s="47">
        <v>42</v>
      </c>
      <c r="P206" s="47"/>
      <c r="Q206" s="69">
        <f t="shared" si="27"/>
        <v>606.34</v>
      </c>
      <c r="R206" s="70">
        <v>606.34</v>
      </c>
      <c r="S206" s="70"/>
      <c r="T206" s="69">
        <f aca="true" t="shared" si="31" ref="T206:T267">SUM(U206:V206)</f>
        <v>0</v>
      </c>
      <c r="U206" s="70"/>
      <c r="V206" s="70"/>
      <c r="W206" s="47"/>
      <c r="X206" s="47">
        <v>1962</v>
      </c>
      <c r="Y206" s="71"/>
      <c r="Z206" s="46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4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17"/>
      <c r="CK206" s="217"/>
      <c r="CL206" s="217"/>
      <c r="CM206" s="217"/>
      <c r="CN206" s="217"/>
      <c r="CO206" s="217"/>
      <c r="CP206" s="217"/>
      <c r="CQ206" s="217"/>
      <c r="CR206" s="217"/>
      <c r="CS206" s="217"/>
      <c r="CT206" s="217"/>
      <c r="CU206" s="217"/>
      <c r="CV206" s="217"/>
      <c r="CW206" s="217"/>
      <c r="CX206" s="217"/>
      <c r="CY206" s="217"/>
      <c r="CZ206" s="217"/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7"/>
      <c r="DO206" s="217"/>
    </row>
    <row r="207" spans="1:119" ht="12.75" customHeight="1">
      <c r="A207" s="40">
        <v>2</v>
      </c>
      <c r="B207" s="48">
        <f t="shared" si="29"/>
        <v>199</v>
      </c>
      <c r="C207" s="49">
        <v>3127</v>
      </c>
      <c r="D207" s="192" t="s">
        <v>190</v>
      </c>
      <c r="E207" s="50" t="s">
        <v>32</v>
      </c>
      <c r="F207" s="50" t="s">
        <v>29</v>
      </c>
      <c r="G207" s="50" t="s">
        <v>139</v>
      </c>
      <c r="H207" s="155">
        <v>3</v>
      </c>
      <c r="I207" s="79">
        <v>1</v>
      </c>
      <c r="J207" s="170"/>
      <c r="K207" s="164">
        <f t="shared" si="30"/>
        <v>5</v>
      </c>
      <c r="L207" s="47">
        <v>4</v>
      </c>
      <c r="M207" s="47">
        <v>1</v>
      </c>
      <c r="N207" s="164">
        <f t="shared" si="28"/>
        <v>16</v>
      </c>
      <c r="O207" s="47">
        <v>12</v>
      </c>
      <c r="P207" s="47">
        <v>4</v>
      </c>
      <c r="Q207" s="69">
        <f t="shared" si="27"/>
        <v>310.86</v>
      </c>
      <c r="R207" s="70">
        <f>159.01+51.38</f>
        <v>210.39</v>
      </c>
      <c r="S207" s="70">
        <v>100.47</v>
      </c>
      <c r="T207" s="69">
        <f t="shared" si="31"/>
        <v>0</v>
      </c>
      <c r="U207" s="70"/>
      <c r="V207" s="70"/>
      <c r="W207" s="47"/>
      <c r="X207" s="47">
        <v>1905</v>
      </c>
      <c r="Y207" s="71"/>
      <c r="Z207" s="46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4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17"/>
      <c r="CK207" s="217"/>
      <c r="CL207" s="217"/>
      <c r="CM207" s="217"/>
      <c r="CN207" s="217"/>
      <c r="CO207" s="217"/>
      <c r="CP207" s="217"/>
      <c r="CQ207" s="217"/>
      <c r="CR207" s="217"/>
      <c r="CS207" s="217"/>
      <c r="CT207" s="217"/>
      <c r="CU207" s="217"/>
      <c r="CV207" s="217"/>
      <c r="CW207" s="217"/>
      <c r="CX207" s="217"/>
      <c r="CY207" s="217"/>
      <c r="CZ207" s="217"/>
      <c r="DA207" s="217"/>
      <c r="DB207" s="217"/>
      <c r="DC207" s="217"/>
      <c r="DD207" s="217"/>
      <c r="DE207" s="217"/>
      <c r="DF207" s="217"/>
      <c r="DG207" s="217"/>
      <c r="DH207" s="217"/>
      <c r="DI207" s="217"/>
      <c r="DJ207" s="217"/>
      <c r="DK207" s="217"/>
      <c r="DL207" s="217"/>
      <c r="DM207" s="217"/>
      <c r="DN207" s="217"/>
      <c r="DO207" s="217"/>
    </row>
    <row r="208" spans="1:119" ht="12.75" customHeight="1">
      <c r="A208" s="40">
        <v>2</v>
      </c>
      <c r="B208" s="48">
        <f t="shared" si="29"/>
        <v>200</v>
      </c>
      <c r="C208" s="49">
        <v>1099</v>
      </c>
      <c r="D208" s="192" t="s">
        <v>190</v>
      </c>
      <c r="E208" s="50" t="s">
        <v>34</v>
      </c>
      <c r="F208" s="50" t="s">
        <v>29</v>
      </c>
      <c r="G208" s="50" t="s">
        <v>139</v>
      </c>
      <c r="H208" s="155" t="s">
        <v>140</v>
      </c>
      <c r="I208" s="79">
        <v>1</v>
      </c>
      <c r="J208" s="170"/>
      <c r="K208" s="164">
        <f t="shared" si="30"/>
        <v>39</v>
      </c>
      <c r="L208" s="47">
        <v>34</v>
      </c>
      <c r="M208" s="47">
        <v>5</v>
      </c>
      <c r="N208" s="164">
        <f t="shared" si="28"/>
        <v>117</v>
      </c>
      <c r="O208" s="47">
        <v>102</v>
      </c>
      <c r="P208" s="47">
        <v>15</v>
      </c>
      <c r="Q208" s="69">
        <f t="shared" si="27"/>
        <v>1753.3200000000002</v>
      </c>
      <c r="R208" s="70">
        <v>1354.68</v>
      </c>
      <c r="S208" s="70">
        <v>398.64</v>
      </c>
      <c r="T208" s="69">
        <f t="shared" si="31"/>
        <v>0</v>
      </c>
      <c r="U208" s="70"/>
      <c r="V208" s="70"/>
      <c r="W208" s="47"/>
      <c r="X208" s="47">
        <v>1967</v>
      </c>
      <c r="Y208" s="71"/>
      <c r="Z208" s="46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4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  <c r="CQ208" s="217"/>
      <c r="CR208" s="217"/>
      <c r="CS208" s="217"/>
      <c r="CT208" s="217"/>
      <c r="CU208" s="217"/>
      <c r="CV208" s="217"/>
      <c r="CW208" s="217"/>
      <c r="CX208" s="217"/>
      <c r="CY208" s="217"/>
      <c r="CZ208" s="217"/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</row>
    <row r="209" spans="1:119" ht="12.75" customHeight="1">
      <c r="A209" s="40">
        <v>4</v>
      </c>
      <c r="B209" s="65">
        <f t="shared" si="29"/>
        <v>201</v>
      </c>
      <c r="C209" s="66">
        <v>6034</v>
      </c>
      <c r="D209" s="193" t="s">
        <v>189</v>
      </c>
      <c r="E209" s="67"/>
      <c r="F209" s="67" t="s">
        <v>29</v>
      </c>
      <c r="G209" s="67" t="s">
        <v>214</v>
      </c>
      <c r="H209" s="157" t="s">
        <v>217</v>
      </c>
      <c r="I209" s="79"/>
      <c r="J209" s="170"/>
      <c r="K209" s="164">
        <f t="shared" si="30"/>
        <v>0</v>
      </c>
      <c r="L209" s="47"/>
      <c r="M209" s="47"/>
      <c r="N209" s="164">
        <f t="shared" si="28"/>
        <v>0</v>
      </c>
      <c r="O209" s="47"/>
      <c r="P209" s="47"/>
      <c r="Q209" s="69">
        <f t="shared" si="27"/>
        <v>0</v>
      </c>
      <c r="R209" s="70"/>
      <c r="S209" s="70"/>
      <c r="T209" s="69">
        <f t="shared" si="31"/>
        <v>0</v>
      </c>
      <c r="U209" s="70"/>
      <c r="V209" s="70"/>
      <c r="W209" s="47"/>
      <c r="X209" s="47"/>
      <c r="Y209" s="71"/>
      <c r="Z209" s="46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4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  <c r="CR209" s="217"/>
      <c r="CS209" s="217"/>
      <c r="CT209" s="217"/>
      <c r="CU209" s="217"/>
      <c r="CV209" s="217"/>
      <c r="CW209" s="217"/>
      <c r="CX209" s="217"/>
      <c r="CY209" s="217"/>
      <c r="CZ209" s="217"/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</row>
    <row r="210" spans="1:119" ht="12.75" customHeight="1">
      <c r="A210" s="40">
        <v>2</v>
      </c>
      <c r="B210" s="48">
        <f t="shared" si="29"/>
        <v>202</v>
      </c>
      <c r="C210" s="51">
        <v>3136</v>
      </c>
      <c r="D210" s="192" t="s">
        <v>190</v>
      </c>
      <c r="E210" s="50" t="s">
        <v>28</v>
      </c>
      <c r="F210" s="50" t="s">
        <v>29</v>
      </c>
      <c r="G210" s="50" t="s">
        <v>71</v>
      </c>
      <c r="H210" s="155">
        <v>2</v>
      </c>
      <c r="I210" s="79">
        <v>1</v>
      </c>
      <c r="J210" s="170"/>
      <c r="K210" s="164">
        <f t="shared" si="30"/>
        <v>1</v>
      </c>
      <c r="L210" s="47">
        <v>1</v>
      </c>
      <c r="M210" s="47"/>
      <c r="N210" s="164">
        <f t="shared" si="28"/>
        <v>4</v>
      </c>
      <c r="O210" s="47">
        <v>4</v>
      </c>
      <c r="P210" s="47"/>
      <c r="Q210" s="69">
        <f t="shared" si="27"/>
        <v>59.95</v>
      </c>
      <c r="R210" s="70">
        <v>59.95</v>
      </c>
      <c r="S210" s="70"/>
      <c r="T210" s="69">
        <f t="shared" si="31"/>
        <v>0</v>
      </c>
      <c r="U210" s="81"/>
      <c r="V210" s="81"/>
      <c r="W210" s="66"/>
      <c r="X210" s="66">
        <v>1904</v>
      </c>
      <c r="Y210" s="71"/>
      <c r="Z210" s="46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4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  <c r="CQ210" s="217"/>
      <c r="CR210" s="217"/>
      <c r="CS210" s="217"/>
      <c r="CT210" s="217"/>
      <c r="CU210" s="217"/>
      <c r="CV210" s="217"/>
      <c r="CW210" s="217"/>
      <c r="CX210" s="217"/>
      <c r="CY210" s="217"/>
      <c r="CZ210" s="217"/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</row>
    <row r="211" spans="1:119" ht="12.75" customHeight="1">
      <c r="A211" s="40">
        <v>2</v>
      </c>
      <c r="B211" s="48">
        <f t="shared" si="29"/>
        <v>203</v>
      </c>
      <c r="C211" s="51">
        <v>3137</v>
      </c>
      <c r="D211" s="192" t="s">
        <v>190</v>
      </c>
      <c r="E211" s="50" t="s">
        <v>28</v>
      </c>
      <c r="F211" s="50" t="s">
        <v>29</v>
      </c>
      <c r="G211" s="50" t="s">
        <v>72</v>
      </c>
      <c r="H211" s="155">
        <v>2</v>
      </c>
      <c r="I211" s="79">
        <v>1</v>
      </c>
      <c r="J211" s="170"/>
      <c r="K211" s="164">
        <f t="shared" si="30"/>
        <v>1</v>
      </c>
      <c r="L211" s="47">
        <v>1</v>
      </c>
      <c r="M211" s="47"/>
      <c r="N211" s="164">
        <f t="shared" si="28"/>
        <v>4</v>
      </c>
      <c r="O211" s="47">
        <v>4</v>
      </c>
      <c r="P211" s="47"/>
      <c r="Q211" s="69">
        <f t="shared" si="27"/>
        <v>50.51</v>
      </c>
      <c r="R211" s="70">
        <v>50.51</v>
      </c>
      <c r="S211" s="70"/>
      <c r="T211" s="69">
        <f t="shared" si="31"/>
        <v>0</v>
      </c>
      <c r="U211" s="81"/>
      <c r="V211" s="81"/>
      <c r="W211" s="66"/>
      <c r="X211" s="66">
        <v>1925</v>
      </c>
      <c r="Y211" s="71"/>
      <c r="Z211" s="46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4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  <c r="CQ211" s="217"/>
      <c r="CR211" s="217"/>
      <c r="CS211" s="217"/>
      <c r="CT211" s="217"/>
      <c r="CU211" s="217"/>
      <c r="CV211" s="217"/>
      <c r="CW211" s="217"/>
      <c r="CX211" s="217"/>
      <c r="CY211" s="217"/>
      <c r="CZ211" s="217"/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</row>
    <row r="212" spans="1:119" ht="12.75" customHeight="1">
      <c r="A212" s="40">
        <v>2</v>
      </c>
      <c r="B212" s="77">
        <f t="shared" si="29"/>
        <v>204</v>
      </c>
      <c r="C212" s="41">
        <v>1102</v>
      </c>
      <c r="D212" s="191" t="s">
        <v>189</v>
      </c>
      <c r="E212" s="10" t="s">
        <v>28</v>
      </c>
      <c r="F212" s="10" t="s">
        <v>29</v>
      </c>
      <c r="G212" s="10" t="s">
        <v>72</v>
      </c>
      <c r="H212" s="154">
        <v>3</v>
      </c>
      <c r="I212" s="79"/>
      <c r="J212" s="170"/>
      <c r="K212" s="164">
        <f t="shared" si="30"/>
        <v>0</v>
      </c>
      <c r="L212" s="47"/>
      <c r="M212" s="47"/>
      <c r="N212" s="164">
        <f t="shared" si="28"/>
        <v>0</v>
      </c>
      <c r="O212" s="47"/>
      <c r="P212" s="47"/>
      <c r="Q212" s="69">
        <f t="shared" si="27"/>
        <v>0</v>
      </c>
      <c r="R212" s="70"/>
      <c r="S212" s="70"/>
      <c r="T212" s="69">
        <f t="shared" si="31"/>
        <v>0</v>
      </c>
      <c r="U212" s="81"/>
      <c r="V212" s="81"/>
      <c r="W212" s="66"/>
      <c r="X212" s="66">
        <v>1925</v>
      </c>
      <c r="Y212" s="237" t="s">
        <v>159</v>
      </c>
      <c r="Z212" s="46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4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  <c r="CQ212" s="217"/>
      <c r="CR212" s="217"/>
      <c r="CS212" s="217"/>
      <c r="CT212" s="217"/>
      <c r="CU212" s="217"/>
      <c r="CV212" s="217"/>
      <c r="CW212" s="217"/>
      <c r="CX212" s="217"/>
      <c r="CY212" s="217"/>
      <c r="CZ212" s="217"/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</row>
    <row r="213" spans="1:119" ht="12.75" customHeight="1">
      <c r="A213" s="40">
        <v>2</v>
      </c>
      <c r="B213" s="78">
        <f t="shared" si="29"/>
        <v>205</v>
      </c>
      <c r="C213" s="51">
        <v>3138</v>
      </c>
      <c r="D213" s="192" t="s">
        <v>190</v>
      </c>
      <c r="E213" s="50" t="s">
        <v>28</v>
      </c>
      <c r="F213" s="50" t="s">
        <v>29</v>
      </c>
      <c r="G213" s="50" t="s">
        <v>72</v>
      </c>
      <c r="H213" s="155">
        <v>4</v>
      </c>
      <c r="I213" s="79">
        <v>1</v>
      </c>
      <c r="J213" s="170"/>
      <c r="K213" s="164">
        <f t="shared" si="30"/>
        <v>2</v>
      </c>
      <c r="L213" s="47">
        <v>2</v>
      </c>
      <c r="M213" s="47"/>
      <c r="N213" s="164">
        <f t="shared" si="28"/>
        <v>7</v>
      </c>
      <c r="O213" s="47">
        <v>7</v>
      </c>
      <c r="P213" s="47"/>
      <c r="Q213" s="69">
        <f t="shared" si="27"/>
        <v>123.39</v>
      </c>
      <c r="R213" s="70">
        <v>123.39</v>
      </c>
      <c r="S213" s="70"/>
      <c r="T213" s="69">
        <f t="shared" si="31"/>
        <v>0</v>
      </c>
      <c r="U213" s="81"/>
      <c r="V213" s="81"/>
      <c r="W213" s="66"/>
      <c r="X213" s="66">
        <v>1925</v>
      </c>
      <c r="Y213" s="71"/>
      <c r="Z213" s="46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4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17"/>
      <c r="CK213" s="217"/>
      <c r="CL213" s="217"/>
      <c r="CM213" s="217"/>
      <c r="CN213" s="217"/>
      <c r="CO213" s="217"/>
      <c r="CP213" s="217"/>
      <c r="CQ213" s="217"/>
      <c r="CR213" s="217"/>
      <c r="CS213" s="217"/>
      <c r="CT213" s="217"/>
      <c r="CU213" s="217"/>
      <c r="CV213" s="217"/>
      <c r="CW213" s="217"/>
      <c r="CX213" s="217"/>
      <c r="CY213" s="217"/>
      <c r="CZ213" s="217"/>
      <c r="DA213" s="217"/>
      <c r="DB213" s="217"/>
      <c r="DC213" s="217"/>
      <c r="DD213" s="217"/>
      <c r="DE213" s="217"/>
      <c r="DF213" s="217"/>
      <c r="DG213" s="217"/>
      <c r="DH213" s="217"/>
      <c r="DI213" s="217"/>
      <c r="DJ213" s="217"/>
      <c r="DK213" s="217"/>
      <c r="DL213" s="217"/>
      <c r="DM213" s="217"/>
      <c r="DN213" s="217"/>
      <c r="DO213" s="217"/>
    </row>
    <row r="214" spans="1:119" ht="12.75" customHeight="1">
      <c r="A214" s="40">
        <v>2</v>
      </c>
      <c r="B214" s="78">
        <f t="shared" si="29"/>
        <v>206</v>
      </c>
      <c r="C214" s="51">
        <v>1117</v>
      </c>
      <c r="D214" s="192" t="s">
        <v>190</v>
      </c>
      <c r="E214" s="50" t="s">
        <v>34</v>
      </c>
      <c r="F214" s="50" t="s">
        <v>29</v>
      </c>
      <c r="G214" s="50" t="s">
        <v>106</v>
      </c>
      <c r="H214" s="155" t="s">
        <v>180</v>
      </c>
      <c r="I214" s="79">
        <v>1</v>
      </c>
      <c r="J214" s="170"/>
      <c r="K214" s="164">
        <f t="shared" si="30"/>
        <v>9</v>
      </c>
      <c r="L214" s="47">
        <f>7+1+1</f>
        <v>9</v>
      </c>
      <c r="M214" s="47"/>
      <c r="N214" s="164">
        <f t="shared" si="28"/>
        <v>23</v>
      </c>
      <c r="O214" s="47">
        <f>19+2+2</f>
        <v>23</v>
      </c>
      <c r="P214" s="47"/>
      <c r="Q214" s="69">
        <f t="shared" si="27"/>
        <v>412.6</v>
      </c>
      <c r="R214" s="70">
        <f>346.2+33.1+33.3</f>
        <v>412.6</v>
      </c>
      <c r="S214" s="70"/>
      <c r="T214" s="69">
        <f t="shared" si="31"/>
        <v>412.6</v>
      </c>
      <c r="U214" s="70">
        <f>346.2+33.1+33.3</f>
        <v>412.6</v>
      </c>
      <c r="V214" s="70"/>
      <c r="W214" s="66"/>
      <c r="X214" s="66">
        <v>1999</v>
      </c>
      <c r="Y214" s="71"/>
      <c r="Z214" s="46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4"/>
      <c r="BN214" s="217"/>
      <c r="BO214" s="217"/>
      <c r="BP214" s="217"/>
      <c r="BQ214" s="217"/>
      <c r="BR214" s="217"/>
      <c r="BS214" s="217"/>
      <c r="BT214" s="217"/>
      <c r="BU214" s="217"/>
      <c r="BV214" s="217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17"/>
      <c r="CK214" s="217"/>
      <c r="CL214" s="217"/>
      <c r="CM214" s="217"/>
      <c r="CN214" s="217"/>
      <c r="CO214" s="217"/>
      <c r="CP214" s="217"/>
      <c r="CQ214" s="217"/>
      <c r="CR214" s="217"/>
      <c r="CS214" s="217"/>
      <c r="CT214" s="217"/>
      <c r="CU214" s="217"/>
      <c r="CV214" s="217"/>
      <c r="CW214" s="217"/>
      <c r="CX214" s="217"/>
      <c r="CY214" s="217"/>
      <c r="CZ214" s="217"/>
      <c r="DA214" s="217"/>
      <c r="DB214" s="217"/>
      <c r="DC214" s="217"/>
      <c r="DD214" s="217"/>
      <c r="DE214" s="217"/>
      <c r="DF214" s="217"/>
      <c r="DG214" s="217"/>
      <c r="DH214" s="217"/>
      <c r="DI214" s="217"/>
      <c r="DJ214" s="217"/>
      <c r="DK214" s="217"/>
      <c r="DL214" s="217"/>
      <c r="DM214" s="217"/>
      <c r="DN214" s="217"/>
      <c r="DO214" s="217"/>
    </row>
    <row r="215" spans="1:119" ht="12.75" customHeight="1">
      <c r="A215" s="40">
        <v>2</v>
      </c>
      <c r="B215" s="78">
        <f t="shared" si="29"/>
        <v>207</v>
      </c>
      <c r="C215" s="51">
        <v>1100</v>
      </c>
      <c r="D215" s="192" t="s">
        <v>190</v>
      </c>
      <c r="E215" s="50" t="s">
        <v>28</v>
      </c>
      <c r="F215" s="50" t="s">
        <v>29</v>
      </c>
      <c r="G215" s="50" t="s">
        <v>141</v>
      </c>
      <c r="H215" s="158" t="s">
        <v>152</v>
      </c>
      <c r="I215" s="79">
        <v>1</v>
      </c>
      <c r="J215" s="170"/>
      <c r="K215" s="164">
        <f t="shared" si="30"/>
        <v>4</v>
      </c>
      <c r="L215" s="47">
        <v>4</v>
      </c>
      <c r="M215" s="47"/>
      <c r="N215" s="164">
        <f t="shared" si="28"/>
        <v>12</v>
      </c>
      <c r="O215" s="47">
        <v>12</v>
      </c>
      <c r="P215" s="47"/>
      <c r="Q215" s="69">
        <f t="shared" si="27"/>
        <v>198.68</v>
      </c>
      <c r="R215" s="70">
        <v>198.68</v>
      </c>
      <c r="S215" s="70"/>
      <c r="T215" s="69">
        <f t="shared" si="31"/>
        <v>0</v>
      </c>
      <c r="U215" s="81"/>
      <c r="V215" s="81"/>
      <c r="W215" s="66"/>
      <c r="X215" s="66">
        <v>1930</v>
      </c>
      <c r="Y215" s="71"/>
      <c r="Z215" s="46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4"/>
      <c r="BN215" s="217"/>
      <c r="BO215" s="217"/>
      <c r="BP215" s="217"/>
      <c r="BQ215" s="217"/>
      <c r="BR215" s="217"/>
      <c r="BS215" s="217"/>
      <c r="BT215" s="217"/>
      <c r="BU215" s="217"/>
      <c r="BV215" s="217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7"/>
      <c r="CM215" s="217"/>
      <c r="CN215" s="217"/>
      <c r="CO215" s="217"/>
      <c r="CP215" s="217"/>
      <c r="CQ215" s="217"/>
      <c r="CR215" s="217"/>
      <c r="CS215" s="217"/>
      <c r="CT215" s="217"/>
      <c r="CU215" s="217"/>
      <c r="CV215" s="217"/>
      <c r="CW215" s="217"/>
      <c r="CX215" s="217"/>
      <c r="CY215" s="217"/>
      <c r="CZ215" s="217"/>
      <c r="DA215" s="217"/>
      <c r="DB215" s="217"/>
      <c r="DC215" s="217"/>
      <c r="DD215" s="217"/>
      <c r="DE215" s="217"/>
      <c r="DF215" s="217"/>
      <c r="DG215" s="217"/>
      <c r="DH215" s="217"/>
      <c r="DI215" s="217"/>
      <c r="DJ215" s="217"/>
      <c r="DK215" s="217"/>
      <c r="DL215" s="217"/>
      <c r="DM215" s="217"/>
      <c r="DN215" s="217"/>
      <c r="DO215" s="217"/>
    </row>
    <row r="216" spans="1:119" ht="12.75" customHeight="1">
      <c r="A216" s="40">
        <v>2</v>
      </c>
      <c r="B216" s="78">
        <f t="shared" si="29"/>
        <v>208</v>
      </c>
      <c r="C216" s="51">
        <v>1101</v>
      </c>
      <c r="D216" s="192" t="s">
        <v>190</v>
      </c>
      <c r="E216" s="50" t="s">
        <v>28</v>
      </c>
      <c r="F216" s="50" t="s">
        <v>29</v>
      </c>
      <c r="G216" s="50" t="s">
        <v>141</v>
      </c>
      <c r="H216" s="155" t="s">
        <v>37</v>
      </c>
      <c r="I216" s="79">
        <v>1</v>
      </c>
      <c r="J216" s="170"/>
      <c r="K216" s="164">
        <f t="shared" si="30"/>
        <v>9</v>
      </c>
      <c r="L216" s="47">
        <v>9</v>
      </c>
      <c r="M216" s="47"/>
      <c r="N216" s="164">
        <f t="shared" si="28"/>
        <v>28</v>
      </c>
      <c r="O216" s="47">
        <v>28</v>
      </c>
      <c r="P216" s="47"/>
      <c r="Q216" s="69">
        <f t="shared" si="27"/>
        <v>433.53000000000003</v>
      </c>
      <c r="R216" s="70">
        <f>337.19+48.17+48.17</f>
        <v>433.53000000000003</v>
      </c>
      <c r="S216" s="70"/>
      <c r="T216" s="69">
        <f t="shared" si="31"/>
        <v>0</v>
      </c>
      <c r="U216" s="81"/>
      <c r="V216" s="81"/>
      <c r="W216" s="66"/>
      <c r="X216" s="66">
        <v>1930</v>
      </c>
      <c r="Y216" s="71"/>
      <c r="Z216" s="46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4"/>
      <c r="BN216" s="217"/>
      <c r="BO216" s="217"/>
      <c r="BP216" s="217"/>
      <c r="BQ216" s="217"/>
      <c r="BR216" s="217"/>
      <c r="BS216" s="217"/>
      <c r="BT216" s="217"/>
      <c r="BU216" s="217"/>
      <c r="BV216" s="217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7"/>
      <c r="CM216" s="217"/>
      <c r="CN216" s="217"/>
      <c r="CO216" s="217"/>
      <c r="CP216" s="217"/>
      <c r="CQ216" s="217"/>
      <c r="CR216" s="217"/>
      <c r="CS216" s="217"/>
      <c r="CT216" s="217"/>
      <c r="CU216" s="217"/>
      <c r="CV216" s="217"/>
      <c r="CW216" s="217"/>
      <c r="CX216" s="217"/>
      <c r="CY216" s="217"/>
      <c r="CZ216" s="217"/>
      <c r="DA216" s="217"/>
      <c r="DB216" s="217"/>
      <c r="DC216" s="217"/>
      <c r="DD216" s="217"/>
      <c r="DE216" s="217"/>
      <c r="DF216" s="217"/>
      <c r="DG216" s="217"/>
      <c r="DH216" s="217"/>
      <c r="DI216" s="217"/>
      <c r="DJ216" s="217"/>
      <c r="DK216" s="217"/>
      <c r="DL216" s="217"/>
      <c r="DM216" s="217"/>
      <c r="DN216" s="217"/>
      <c r="DO216" s="217"/>
    </row>
    <row r="217" spans="1:119" ht="12.75" customHeight="1">
      <c r="A217" s="40">
        <v>2</v>
      </c>
      <c r="B217" s="77">
        <f aca="true" t="shared" si="32" ref="B217:B246">+B216+1</f>
        <v>209</v>
      </c>
      <c r="C217" s="41">
        <v>3130</v>
      </c>
      <c r="D217" s="191" t="s">
        <v>189</v>
      </c>
      <c r="E217" s="10" t="s">
        <v>28</v>
      </c>
      <c r="F217" s="10" t="s">
        <v>29</v>
      </c>
      <c r="G217" s="10" t="s">
        <v>73</v>
      </c>
      <c r="H217" s="154">
        <v>2</v>
      </c>
      <c r="I217" s="79"/>
      <c r="J217" s="170"/>
      <c r="K217" s="164">
        <f t="shared" si="30"/>
        <v>0</v>
      </c>
      <c r="L217" s="47"/>
      <c r="M217" s="47"/>
      <c r="N217" s="164">
        <f t="shared" si="28"/>
        <v>0</v>
      </c>
      <c r="O217" s="47"/>
      <c r="P217" s="47"/>
      <c r="Q217" s="69">
        <f t="shared" si="27"/>
        <v>0</v>
      </c>
      <c r="R217" s="70"/>
      <c r="S217" s="70"/>
      <c r="T217" s="69">
        <f t="shared" si="31"/>
        <v>0</v>
      </c>
      <c r="U217" s="81"/>
      <c r="V217" s="81"/>
      <c r="W217" s="66"/>
      <c r="X217" s="66">
        <v>1902</v>
      </c>
      <c r="Y217" s="71"/>
      <c r="Z217" s="46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4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7"/>
      <c r="CM217" s="217"/>
      <c r="CN217" s="217"/>
      <c r="CO217" s="217"/>
      <c r="CP217" s="217"/>
      <c r="CQ217" s="217"/>
      <c r="CR217" s="217"/>
      <c r="CS217" s="217"/>
      <c r="CT217" s="217"/>
      <c r="CU217" s="217"/>
      <c r="CV217" s="217"/>
      <c r="CW217" s="217"/>
      <c r="CX217" s="217"/>
      <c r="CY217" s="217"/>
      <c r="CZ217" s="217"/>
      <c r="DA217" s="217"/>
      <c r="DB217" s="217"/>
      <c r="DC217" s="217"/>
      <c r="DD217" s="217"/>
      <c r="DE217" s="217"/>
      <c r="DF217" s="217"/>
      <c r="DG217" s="217"/>
      <c r="DH217" s="217"/>
      <c r="DI217" s="217"/>
      <c r="DJ217" s="217"/>
      <c r="DK217" s="217"/>
      <c r="DL217" s="217"/>
      <c r="DM217" s="217"/>
      <c r="DN217" s="217"/>
      <c r="DO217" s="217"/>
    </row>
    <row r="218" spans="1:119" ht="12.75" customHeight="1">
      <c r="A218" s="40">
        <v>2</v>
      </c>
      <c r="B218" s="77">
        <f t="shared" si="32"/>
        <v>210</v>
      </c>
      <c r="C218" s="41">
        <v>3132</v>
      </c>
      <c r="D218" s="191" t="s">
        <v>189</v>
      </c>
      <c r="E218" s="10" t="s">
        <v>28</v>
      </c>
      <c r="F218" s="10" t="s">
        <v>29</v>
      </c>
      <c r="G218" s="10" t="s">
        <v>73</v>
      </c>
      <c r="H218" s="154">
        <v>5</v>
      </c>
      <c r="I218" s="79"/>
      <c r="J218" s="170"/>
      <c r="K218" s="164">
        <f t="shared" si="30"/>
        <v>0</v>
      </c>
      <c r="L218" s="47"/>
      <c r="M218" s="47"/>
      <c r="N218" s="164">
        <f t="shared" si="28"/>
        <v>0</v>
      </c>
      <c r="O218" s="47"/>
      <c r="P218" s="47"/>
      <c r="Q218" s="69">
        <f t="shared" si="27"/>
        <v>0</v>
      </c>
      <c r="R218" s="70"/>
      <c r="S218" s="70"/>
      <c r="T218" s="69">
        <f t="shared" si="31"/>
        <v>0</v>
      </c>
      <c r="U218" s="81"/>
      <c r="V218" s="81"/>
      <c r="W218" s="66"/>
      <c r="X218" s="66">
        <v>1903</v>
      </c>
      <c r="Y218" s="71"/>
      <c r="Z218" s="46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4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  <c r="CQ218" s="217"/>
      <c r="CR218" s="217"/>
      <c r="CS218" s="217"/>
      <c r="CT218" s="217"/>
      <c r="CU218" s="217"/>
      <c r="CV218" s="217"/>
      <c r="CW218" s="217"/>
      <c r="CX218" s="217"/>
      <c r="CY218" s="217"/>
      <c r="CZ218" s="217"/>
      <c r="DA218" s="217"/>
      <c r="DB218" s="217"/>
      <c r="DC218" s="217"/>
      <c r="DD218" s="217"/>
      <c r="DE218" s="217"/>
      <c r="DF218" s="217"/>
      <c r="DG218" s="217"/>
      <c r="DH218" s="217"/>
      <c r="DI218" s="217"/>
      <c r="DJ218" s="217"/>
      <c r="DK218" s="217"/>
      <c r="DL218" s="217"/>
      <c r="DM218" s="217"/>
      <c r="DN218" s="217"/>
      <c r="DO218" s="217"/>
    </row>
    <row r="219" spans="1:119" ht="12.75" customHeight="1">
      <c r="A219" s="40">
        <v>2</v>
      </c>
      <c r="B219" s="77">
        <f t="shared" si="32"/>
        <v>211</v>
      </c>
      <c r="C219" s="41">
        <v>3133</v>
      </c>
      <c r="D219" s="191" t="s">
        <v>189</v>
      </c>
      <c r="E219" s="10" t="s">
        <v>28</v>
      </c>
      <c r="F219" s="10" t="s">
        <v>29</v>
      </c>
      <c r="G219" s="10" t="s">
        <v>73</v>
      </c>
      <c r="H219" s="154">
        <v>6</v>
      </c>
      <c r="I219" s="79"/>
      <c r="J219" s="170"/>
      <c r="K219" s="164">
        <f t="shared" si="30"/>
        <v>0</v>
      </c>
      <c r="L219" s="47"/>
      <c r="M219" s="47"/>
      <c r="N219" s="164">
        <f t="shared" si="28"/>
        <v>0</v>
      </c>
      <c r="O219" s="47"/>
      <c r="P219" s="47"/>
      <c r="Q219" s="69">
        <f t="shared" si="27"/>
        <v>0</v>
      </c>
      <c r="R219" s="70"/>
      <c r="S219" s="70"/>
      <c r="T219" s="69">
        <f t="shared" si="31"/>
        <v>0</v>
      </c>
      <c r="U219" s="81"/>
      <c r="V219" s="81"/>
      <c r="W219" s="66"/>
      <c r="X219" s="66">
        <v>1912</v>
      </c>
      <c r="Y219" s="71"/>
      <c r="Z219" s="46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4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17"/>
      <c r="CK219" s="217"/>
      <c r="CL219" s="217"/>
      <c r="CM219" s="217"/>
      <c r="CN219" s="217"/>
      <c r="CO219" s="217"/>
      <c r="CP219" s="217"/>
      <c r="CQ219" s="217"/>
      <c r="CR219" s="217"/>
      <c r="CS219" s="217"/>
      <c r="CT219" s="217"/>
      <c r="CU219" s="217"/>
      <c r="CV219" s="217"/>
      <c r="CW219" s="217"/>
      <c r="CX219" s="217"/>
      <c r="CY219" s="217"/>
      <c r="CZ219" s="217"/>
      <c r="DA219" s="217"/>
      <c r="DB219" s="217"/>
      <c r="DC219" s="217"/>
      <c r="DD219" s="217"/>
      <c r="DE219" s="217"/>
      <c r="DF219" s="217"/>
      <c r="DG219" s="217"/>
      <c r="DH219" s="217"/>
      <c r="DI219" s="217"/>
      <c r="DJ219" s="217"/>
      <c r="DK219" s="217"/>
      <c r="DL219" s="217"/>
      <c r="DM219" s="217"/>
      <c r="DN219" s="217"/>
      <c r="DO219" s="217"/>
    </row>
    <row r="220" spans="1:119" ht="12.75" customHeight="1">
      <c r="A220" s="40">
        <v>2</v>
      </c>
      <c r="B220" s="78">
        <f t="shared" si="32"/>
        <v>212</v>
      </c>
      <c r="C220" s="51">
        <v>3134</v>
      </c>
      <c r="D220" s="192" t="s">
        <v>190</v>
      </c>
      <c r="E220" s="50" t="s">
        <v>28</v>
      </c>
      <c r="F220" s="50" t="s">
        <v>29</v>
      </c>
      <c r="G220" s="50" t="s">
        <v>73</v>
      </c>
      <c r="H220" s="155">
        <v>8</v>
      </c>
      <c r="I220" s="79">
        <v>1</v>
      </c>
      <c r="J220" s="170"/>
      <c r="K220" s="164">
        <f t="shared" si="30"/>
        <v>1</v>
      </c>
      <c r="L220" s="47">
        <v>1</v>
      </c>
      <c r="M220" s="47"/>
      <c r="N220" s="164">
        <f t="shared" si="28"/>
        <v>4</v>
      </c>
      <c r="O220" s="47">
        <v>4</v>
      </c>
      <c r="P220" s="47"/>
      <c r="Q220" s="69">
        <f t="shared" si="27"/>
        <v>63.87</v>
      </c>
      <c r="R220" s="70">
        <v>63.87</v>
      </c>
      <c r="S220" s="70"/>
      <c r="T220" s="69">
        <f t="shared" si="31"/>
        <v>0</v>
      </c>
      <c r="U220" s="81"/>
      <c r="V220" s="81"/>
      <c r="W220" s="66"/>
      <c r="X220" s="66">
        <v>1905</v>
      </c>
      <c r="Y220" s="71"/>
      <c r="Z220" s="46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4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17"/>
      <c r="CK220" s="217"/>
      <c r="CL220" s="217"/>
      <c r="CM220" s="217"/>
      <c r="CN220" s="217"/>
      <c r="CO220" s="217"/>
      <c r="CP220" s="217"/>
      <c r="CQ220" s="217"/>
      <c r="CR220" s="217"/>
      <c r="CS220" s="217"/>
      <c r="CT220" s="217"/>
      <c r="CU220" s="217"/>
      <c r="CV220" s="217"/>
      <c r="CW220" s="217"/>
      <c r="CX220" s="217"/>
      <c r="CY220" s="217"/>
      <c r="CZ220" s="217"/>
      <c r="DA220" s="217"/>
      <c r="DB220" s="217"/>
      <c r="DC220" s="217"/>
      <c r="DD220" s="217"/>
      <c r="DE220" s="217"/>
      <c r="DF220" s="217"/>
      <c r="DG220" s="217"/>
      <c r="DH220" s="217"/>
      <c r="DI220" s="217"/>
      <c r="DJ220" s="217"/>
      <c r="DK220" s="217"/>
      <c r="DL220" s="217"/>
      <c r="DM220" s="217"/>
      <c r="DN220" s="217"/>
      <c r="DO220" s="217"/>
    </row>
    <row r="221" spans="1:119" ht="12.75" customHeight="1">
      <c r="A221" s="40">
        <v>2</v>
      </c>
      <c r="B221" s="77">
        <f t="shared" si="32"/>
        <v>213</v>
      </c>
      <c r="C221" s="41">
        <v>3135</v>
      </c>
      <c r="D221" s="191" t="s">
        <v>189</v>
      </c>
      <c r="E221" s="10" t="s">
        <v>28</v>
      </c>
      <c r="F221" s="10" t="s">
        <v>29</v>
      </c>
      <c r="G221" s="10" t="s">
        <v>73</v>
      </c>
      <c r="H221" s="154">
        <v>10</v>
      </c>
      <c r="I221" s="79"/>
      <c r="J221" s="170"/>
      <c r="K221" s="164">
        <f t="shared" si="30"/>
        <v>0</v>
      </c>
      <c r="L221" s="47"/>
      <c r="M221" s="47"/>
      <c r="N221" s="164">
        <f t="shared" si="28"/>
        <v>0</v>
      </c>
      <c r="O221" s="47"/>
      <c r="P221" s="47"/>
      <c r="Q221" s="69">
        <f t="shared" si="27"/>
        <v>0</v>
      </c>
      <c r="R221" s="70"/>
      <c r="S221" s="70"/>
      <c r="T221" s="69">
        <f t="shared" si="31"/>
        <v>0</v>
      </c>
      <c r="U221" s="81"/>
      <c r="V221" s="81"/>
      <c r="W221" s="66"/>
      <c r="X221" s="66">
        <v>1912</v>
      </c>
      <c r="Y221" s="71"/>
      <c r="Z221" s="46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4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7"/>
      <c r="DJ221" s="217"/>
      <c r="DK221" s="217"/>
      <c r="DL221" s="217"/>
      <c r="DM221" s="217"/>
      <c r="DN221" s="217"/>
      <c r="DO221" s="217"/>
    </row>
    <row r="222" spans="1:119" ht="12.75" customHeight="1">
      <c r="A222" s="40">
        <v>2</v>
      </c>
      <c r="B222" s="78">
        <f t="shared" si="32"/>
        <v>214</v>
      </c>
      <c r="C222" s="51">
        <v>6005</v>
      </c>
      <c r="D222" s="192" t="s">
        <v>190</v>
      </c>
      <c r="E222" s="50" t="s">
        <v>34</v>
      </c>
      <c r="F222" s="50" t="s">
        <v>29</v>
      </c>
      <c r="G222" s="50" t="s">
        <v>142</v>
      </c>
      <c r="H222" s="155">
        <v>1</v>
      </c>
      <c r="I222" s="79"/>
      <c r="J222" s="170">
        <v>1</v>
      </c>
      <c r="K222" s="164">
        <f t="shared" si="30"/>
        <v>1</v>
      </c>
      <c r="L222" s="47"/>
      <c r="M222" s="47">
        <v>1</v>
      </c>
      <c r="N222" s="164">
        <f t="shared" si="28"/>
        <v>10</v>
      </c>
      <c r="O222" s="47"/>
      <c r="P222" s="47">
        <v>10</v>
      </c>
      <c r="Q222" s="69">
        <f aca="true" t="shared" si="33" ref="Q222:Q281">SUM(R222:S222)</f>
        <v>352.9</v>
      </c>
      <c r="R222" s="70"/>
      <c r="S222" s="70">
        <v>352.9</v>
      </c>
      <c r="T222" s="69">
        <f t="shared" si="31"/>
        <v>352.9</v>
      </c>
      <c r="U222" s="81"/>
      <c r="V222" s="81">
        <v>352.9</v>
      </c>
      <c r="W222" s="66"/>
      <c r="X222" s="66">
        <v>1973</v>
      </c>
      <c r="Y222" s="71"/>
      <c r="Z222" s="46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4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  <c r="CQ222" s="217"/>
      <c r="CR222" s="217"/>
      <c r="CS222" s="217"/>
      <c r="CT222" s="217"/>
      <c r="CU222" s="217"/>
      <c r="CV222" s="217"/>
      <c r="CW222" s="217"/>
      <c r="CX222" s="217"/>
      <c r="CY222" s="217"/>
      <c r="CZ222" s="217"/>
      <c r="DA222" s="217"/>
      <c r="DB222" s="217"/>
      <c r="DC222" s="217"/>
      <c r="DD222" s="217"/>
      <c r="DE222" s="217"/>
      <c r="DF222" s="217"/>
      <c r="DG222" s="217"/>
      <c r="DH222" s="217"/>
      <c r="DI222" s="217"/>
      <c r="DJ222" s="217"/>
      <c r="DK222" s="217"/>
      <c r="DL222" s="217"/>
      <c r="DM222" s="217"/>
      <c r="DN222" s="217"/>
      <c r="DO222" s="217"/>
    </row>
    <row r="223" spans="1:119" ht="12.75" customHeight="1">
      <c r="A223" s="40">
        <v>2</v>
      </c>
      <c r="B223" s="78">
        <f t="shared" si="32"/>
        <v>215</v>
      </c>
      <c r="C223" s="51">
        <v>1118</v>
      </c>
      <c r="D223" s="192" t="s">
        <v>190</v>
      </c>
      <c r="E223" s="50" t="s">
        <v>34</v>
      </c>
      <c r="F223" s="50" t="s">
        <v>29</v>
      </c>
      <c r="G223" s="50" t="s">
        <v>174</v>
      </c>
      <c r="H223" s="158" t="s">
        <v>181</v>
      </c>
      <c r="I223" s="79">
        <v>1</v>
      </c>
      <c r="J223" s="170"/>
      <c r="K223" s="164">
        <f t="shared" si="30"/>
        <v>2</v>
      </c>
      <c r="L223" s="47">
        <v>2</v>
      </c>
      <c r="M223" s="47"/>
      <c r="N223" s="164">
        <f aca="true" t="shared" si="34" ref="N223:N281">SUM(O223:P223)</f>
        <v>6</v>
      </c>
      <c r="O223" s="47">
        <v>6</v>
      </c>
      <c r="P223" s="47"/>
      <c r="Q223" s="69">
        <f t="shared" si="33"/>
        <v>82.6</v>
      </c>
      <c r="R223" s="70">
        <v>82.6</v>
      </c>
      <c r="S223" s="70"/>
      <c r="T223" s="69">
        <f t="shared" si="31"/>
        <v>82.6</v>
      </c>
      <c r="U223" s="81">
        <v>82.6</v>
      </c>
      <c r="V223" s="81"/>
      <c r="W223" s="66"/>
      <c r="X223" s="66">
        <v>2003</v>
      </c>
      <c r="Y223" s="71"/>
      <c r="Z223" s="46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4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7"/>
      <c r="CH223" s="217"/>
      <c r="CI223" s="217"/>
      <c r="CJ223" s="217"/>
      <c r="CK223" s="217"/>
      <c r="CL223" s="217"/>
      <c r="CM223" s="217"/>
      <c r="CN223" s="217"/>
      <c r="CO223" s="217"/>
      <c r="CP223" s="217"/>
      <c r="CQ223" s="217"/>
      <c r="CR223" s="217"/>
      <c r="CS223" s="217"/>
      <c r="CT223" s="217"/>
      <c r="CU223" s="217"/>
      <c r="CV223" s="217"/>
      <c r="CW223" s="217"/>
      <c r="CX223" s="217"/>
      <c r="CY223" s="217"/>
      <c r="CZ223" s="217"/>
      <c r="DA223" s="217"/>
      <c r="DB223" s="217"/>
      <c r="DC223" s="217"/>
      <c r="DD223" s="217"/>
      <c r="DE223" s="217"/>
      <c r="DF223" s="217"/>
      <c r="DG223" s="217"/>
      <c r="DH223" s="217"/>
      <c r="DI223" s="217"/>
      <c r="DJ223" s="217"/>
      <c r="DK223" s="217"/>
      <c r="DL223" s="217"/>
      <c r="DM223" s="217"/>
      <c r="DN223" s="217"/>
      <c r="DO223" s="217"/>
    </row>
    <row r="224" spans="1:119" ht="12.75" customHeight="1">
      <c r="A224" s="40">
        <v>2</v>
      </c>
      <c r="B224" s="78">
        <f t="shared" si="32"/>
        <v>216</v>
      </c>
      <c r="C224" s="51">
        <v>3140</v>
      </c>
      <c r="D224" s="192" t="s">
        <v>190</v>
      </c>
      <c r="E224" s="50" t="s">
        <v>28</v>
      </c>
      <c r="F224" s="50" t="s">
        <v>29</v>
      </c>
      <c r="G224" s="50" t="s">
        <v>74</v>
      </c>
      <c r="H224" s="155">
        <v>6</v>
      </c>
      <c r="I224" s="79">
        <v>1</v>
      </c>
      <c r="J224" s="170"/>
      <c r="K224" s="164">
        <f t="shared" si="30"/>
        <v>4</v>
      </c>
      <c r="L224" s="47">
        <v>4</v>
      </c>
      <c r="M224" s="47"/>
      <c r="N224" s="164">
        <f t="shared" si="34"/>
        <v>16</v>
      </c>
      <c r="O224" s="47">
        <v>16</v>
      </c>
      <c r="P224" s="47"/>
      <c r="Q224" s="69">
        <f t="shared" si="33"/>
        <v>230.95999999999998</v>
      </c>
      <c r="R224" s="70">
        <f>170.54+60.42</f>
        <v>230.95999999999998</v>
      </c>
      <c r="S224" s="70"/>
      <c r="T224" s="69">
        <f t="shared" si="31"/>
        <v>230.95999999999998</v>
      </c>
      <c r="U224" s="70">
        <f>170.54+60.42</f>
        <v>230.95999999999998</v>
      </c>
      <c r="V224" s="81"/>
      <c r="W224" s="66"/>
      <c r="X224" s="66">
        <v>1910</v>
      </c>
      <c r="Y224" s="71"/>
      <c r="Z224" s="46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4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17"/>
      <c r="CK224" s="217"/>
      <c r="CL224" s="217"/>
      <c r="CM224" s="217"/>
      <c r="CN224" s="217"/>
      <c r="CO224" s="217"/>
      <c r="CP224" s="217"/>
      <c r="CQ224" s="217"/>
      <c r="CR224" s="217"/>
      <c r="CS224" s="217"/>
      <c r="CT224" s="217"/>
      <c r="CU224" s="217"/>
      <c r="CV224" s="217"/>
      <c r="CW224" s="217"/>
      <c r="CX224" s="217"/>
      <c r="CY224" s="217"/>
      <c r="CZ224" s="217"/>
      <c r="DA224" s="217"/>
      <c r="DB224" s="217"/>
      <c r="DC224" s="217"/>
      <c r="DD224" s="217"/>
      <c r="DE224" s="217"/>
      <c r="DF224" s="217"/>
      <c r="DG224" s="217"/>
      <c r="DH224" s="217"/>
      <c r="DI224" s="217"/>
      <c r="DJ224" s="217"/>
      <c r="DK224" s="217"/>
      <c r="DL224" s="217"/>
      <c r="DM224" s="217"/>
      <c r="DN224" s="217"/>
      <c r="DO224" s="217"/>
    </row>
    <row r="225" spans="1:119" ht="12.75" customHeight="1">
      <c r="A225" s="40">
        <v>2</v>
      </c>
      <c r="B225" s="78">
        <f t="shared" si="32"/>
        <v>217</v>
      </c>
      <c r="C225" s="51">
        <v>3201</v>
      </c>
      <c r="D225" s="192" t="s">
        <v>190</v>
      </c>
      <c r="E225" s="50" t="s">
        <v>28</v>
      </c>
      <c r="F225" s="50" t="s">
        <v>29</v>
      </c>
      <c r="G225" s="50" t="s">
        <v>75</v>
      </c>
      <c r="H225" s="155">
        <v>2</v>
      </c>
      <c r="I225" s="79">
        <v>1</v>
      </c>
      <c r="J225" s="170"/>
      <c r="K225" s="164">
        <f t="shared" si="30"/>
        <v>2</v>
      </c>
      <c r="L225" s="47">
        <v>2</v>
      </c>
      <c r="M225" s="47"/>
      <c r="N225" s="164">
        <f t="shared" si="34"/>
        <v>7</v>
      </c>
      <c r="O225" s="47">
        <v>7</v>
      </c>
      <c r="P225" s="47"/>
      <c r="Q225" s="69">
        <f t="shared" si="33"/>
        <v>91.18</v>
      </c>
      <c r="R225" s="70">
        <f>76.15+15.03</f>
        <v>91.18</v>
      </c>
      <c r="S225" s="70"/>
      <c r="T225" s="69">
        <f t="shared" si="31"/>
        <v>91.18</v>
      </c>
      <c r="U225" s="81">
        <f>76.15+15.03</f>
        <v>91.18</v>
      </c>
      <c r="V225" s="81"/>
      <c r="W225" s="66"/>
      <c r="X225" s="66">
        <v>1912</v>
      </c>
      <c r="Y225" s="71"/>
      <c r="Z225" s="46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4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7"/>
      <c r="CM225" s="217"/>
      <c r="CN225" s="217"/>
      <c r="CO225" s="217"/>
      <c r="CP225" s="217"/>
      <c r="CQ225" s="217"/>
      <c r="CR225" s="217"/>
      <c r="CS225" s="217"/>
      <c r="CT225" s="217"/>
      <c r="CU225" s="217"/>
      <c r="CV225" s="217"/>
      <c r="CW225" s="217"/>
      <c r="CX225" s="217"/>
      <c r="CY225" s="217"/>
      <c r="CZ225" s="217"/>
      <c r="DA225" s="217"/>
      <c r="DB225" s="217"/>
      <c r="DC225" s="217"/>
      <c r="DD225" s="217"/>
      <c r="DE225" s="217"/>
      <c r="DF225" s="217"/>
      <c r="DG225" s="217"/>
      <c r="DH225" s="217"/>
      <c r="DI225" s="217"/>
      <c r="DJ225" s="217"/>
      <c r="DK225" s="217"/>
      <c r="DL225" s="217"/>
      <c r="DM225" s="217"/>
      <c r="DN225" s="217"/>
      <c r="DO225" s="217"/>
    </row>
    <row r="226" spans="1:119" ht="12.75" customHeight="1">
      <c r="A226" s="40">
        <v>2</v>
      </c>
      <c r="B226" s="78">
        <f t="shared" si="32"/>
        <v>218</v>
      </c>
      <c r="C226" s="51">
        <v>3139</v>
      </c>
      <c r="D226" s="192" t="s">
        <v>190</v>
      </c>
      <c r="E226" s="50" t="s">
        <v>28</v>
      </c>
      <c r="F226" s="50" t="s">
        <v>29</v>
      </c>
      <c r="G226" s="50" t="s">
        <v>75</v>
      </c>
      <c r="H226" s="155">
        <v>11</v>
      </c>
      <c r="I226" s="79">
        <v>1</v>
      </c>
      <c r="J226" s="170"/>
      <c r="K226" s="164">
        <f t="shared" si="30"/>
        <v>1</v>
      </c>
      <c r="L226" s="47">
        <v>1</v>
      </c>
      <c r="M226" s="47"/>
      <c r="N226" s="164">
        <f t="shared" si="34"/>
        <v>4</v>
      </c>
      <c r="O226" s="47">
        <v>4</v>
      </c>
      <c r="P226" s="47"/>
      <c r="Q226" s="69">
        <f t="shared" si="33"/>
        <v>87.97</v>
      </c>
      <c r="R226" s="70">
        <v>87.97</v>
      </c>
      <c r="S226" s="70"/>
      <c r="T226" s="69">
        <f t="shared" si="31"/>
        <v>0</v>
      </c>
      <c r="U226" s="81"/>
      <c r="V226" s="81"/>
      <c r="W226" s="66"/>
      <c r="X226" s="66">
        <v>1912</v>
      </c>
      <c r="Y226" s="71"/>
      <c r="Z226" s="46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4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  <c r="CQ226" s="217"/>
      <c r="CR226" s="217"/>
      <c r="CS226" s="217"/>
      <c r="CT226" s="217"/>
      <c r="CU226" s="217"/>
      <c r="CV226" s="217"/>
      <c r="CW226" s="217"/>
      <c r="CX226" s="217"/>
      <c r="CY226" s="217"/>
      <c r="CZ226" s="217"/>
      <c r="DA226" s="217"/>
      <c r="DB226" s="217"/>
      <c r="DC226" s="217"/>
      <c r="DD226" s="217"/>
      <c r="DE226" s="217"/>
      <c r="DF226" s="217"/>
      <c r="DG226" s="217"/>
      <c r="DH226" s="217"/>
      <c r="DI226" s="217"/>
      <c r="DJ226" s="217"/>
      <c r="DK226" s="217"/>
      <c r="DL226" s="217"/>
      <c r="DM226" s="217"/>
      <c r="DN226" s="217"/>
      <c r="DO226" s="217"/>
    </row>
    <row r="227" spans="1:119" ht="12.75" customHeight="1">
      <c r="A227" s="40">
        <v>2</v>
      </c>
      <c r="B227" s="78">
        <f t="shared" si="32"/>
        <v>219</v>
      </c>
      <c r="C227" s="51">
        <v>1103</v>
      </c>
      <c r="D227" s="192" t="s">
        <v>190</v>
      </c>
      <c r="E227" s="50" t="s">
        <v>34</v>
      </c>
      <c r="F227" s="50" t="s">
        <v>29</v>
      </c>
      <c r="G227" s="50" t="s">
        <v>76</v>
      </c>
      <c r="H227" s="155" t="s">
        <v>37</v>
      </c>
      <c r="I227" s="79">
        <v>1</v>
      </c>
      <c r="J227" s="170"/>
      <c r="K227" s="164">
        <f t="shared" si="30"/>
        <v>9</v>
      </c>
      <c r="L227" s="47">
        <f>8+1</f>
        <v>9</v>
      </c>
      <c r="M227" s="47"/>
      <c r="N227" s="164">
        <f t="shared" si="34"/>
        <v>21</v>
      </c>
      <c r="O227" s="47">
        <f>19+2</f>
        <v>21</v>
      </c>
      <c r="P227" s="47"/>
      <c r="Q227" s="69">
        <f t="shared" si="33"/>
        <v>287.57</v>
      </c>
      <c r="R227" s="70">
        <f>261.8+25.77</f>
        <v>287.57</v>
      </c>
      <c r="S227" s="70"/>
      <c r="T227" s="69">
        <f t="shared" si="31"/>
        <v>0</v>
      </c>
      <c r="U227" s="81"/>
      <c r="V227" s="81"/>
      <c r="W227" s="66"/>
      <c r="X227" s="66">
        <v>1966</v>
      </c>
      <c r="Y227" s="71"/>
      <c r="Z227" s="46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4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  <c r="CO227" s="217"/>
      <c r="CP227" s="217"/>
      <c r="CQ227" s="217"/>
      <c r="CR227" s="217"/>
      <c r="CS227" s="217"/>
      <c r="CT227" s="217"/>
      <c r="CU227" s="217"/>
      <c r="CV227" s="217"/>
      <c r="CW227" s="217"/>
      <c r="CX227" s="217"/>
      <c r="CY227" s="217"/>
      <c r="CZ227" s="217"/>
      <c r="DA227" s="217"/>
      <c r="DB227" s="217"/>
      <c r="DC227" s="217"/>
      <c r="DD227" s="217"/>
      <c r="DE227" s="217"/>
      <c r="DF227" s="217"/>
      <c r="DG227" s="217"/>
      <c r="DH227" s="217"/>
      <c r="DI227" s="217"/>
      <c r="DJ227" s="217"/>
      <c r="DK227" s="217"/>
      <c r="DL227" s="217"/>
      <c r="DM227" s="217"/>
      <c r="DN227" s="217"/>
      <c r="DO227" s="217"/>
    </row>
    <row r="228" spans="1:119" ht="12.75" customHeight="1">
      <c r="A228" s="40">
        <v>2</v>
      </c>
      <c r="B228" s="77">
        <f t="shared" si="32"/>
        <v>220</v>
      </c>
      <c r="C228" s="41">
        <v>3142</v>
      </c>
      <c r="D228" s="191" t="s">
        <v>189</v>
      </c>
      <c r="E228" s="10" t="s">
        <v>28</v>
      </c>
      <c r="F228" s="10" t="s">
        <v>29</v>
      </c>
      <c r="G228" s="10" t="s">
        <v>76</v>
      </c>
      <c r="H228" s="154">
        <v>3</v>
      </c>
      <c r="I228" s="79"/>
      <c r="J228" s="170"/>
      <c r="K228" s="164">
        <f t="shared" si="30"/>
        <v>0</v>
      </c>
      <c r="L228" s="47"/>
      <c r="M228" s="47"/>
      <c r="N228" s="164">
        <f t="shared" si="34"/>
        <v>0</v>
      </c>
      <c r="O228" s="47"/>
      <c r="P228" s="47"/>
      <c r="Q228" s="69">
        <f t="shared" si="33"/>
        <v>0</v>
      </c>
      <c r="R228" s="70"/>
      <c r="S228" s="70"/>
      <c r="T228" s="69">
        <f t="shared" si="31"/>
        <v>0</v>
      </c>
      <c r="U228" s="81"/>
      <c r="V228" s="81"/>
      <c r="W228" s="66"/>
      <c r="X228" s="66">
        <v>1902</v>
      </c>
      <c r="Y228" s="71"/>
      <c r="Z228" s="46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4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7"/>
      <c r="CM228" s="217"/>
      <c r="CN228" s="217"/>
      <c r="CO228" s="217"/>
      <c r="CP228" s="217"/>
      <c r="CQ228" s="217"/>
      <c r="CR228" s="217"/>
      <c r="CS228" s="217"/>
      <c r="CT228" s="217"/>
      <c r="CU228" s="217"/>
      <c r="CV228" s="217"/>
      <c r="CW228" s="217"/>
      <c r="CX228" s="217"/>
      <c r="CY228" s="217"/>
      <c r="CZ228" s="217"/>
      <c r="DA228" s="217"/>
      <c r="DB228" s="217"/>
      <c r="DC228" s="217"/>
      <c r="DD228" s="217"/>
      <c r="DE228" s="217"/>
      <c r="DF228" s="217"/>
      <c r="DG228" s="217"/>
      <c r="DH228" s="217"/>
      <c r="DI228" s="217"/>
      <c r="DJ228" s="217"/>
      <c r="DK228" s="217"/>
      <c r="DL228" s="217"/>
      <c r="DM228" s="217"/>
      <c r="DN228" s="217"/>
      <c r="DO228" s="217"/>
    </row>
    <row r="229" spans="1:119" ht="12.75" customHeight="1">
      <c r="A229" s="40">
        <v>2</v>
      </c>
      <c r="B229" s="77">
        <f t="shared" si="32"/>
        <v>221</v>
      </c>
      <c r="C229" s="41">
        <v>3156</v>
      </c>
      <c r="D229" s="191" t="s">
        <v>189</v>
      </c>
      <c r="E229" s="10" t="s">
        <v>28</v>
      </c>
      <c r="F229" s="10" t="s">
        <v>29</v>
      </c>
      <c r="G229" s="10" t="s">
        <v>76</v>
      </c>
      <c r="H229" s="154">
        <v>16</v>
      </c>
      <c r="I229" s="79"/>
      <c r="J229" s="170"/>
      <c r="K229" s="164">
        <f t="shared" si="30"/>
        <v>0</v>
      </c>
      <c r="L229" s="47"/>
      <c r="M229" s="47"/>
      <c r="N229" s="164">
        <f t="shared" si="34"/>
        <v>0</v>
      </c>
      <c r="O229" s="47"/>
      <c r="P229" s="47"/>
      <c r="Q229" s="69">
        <f t="shared" si="33"/>
        <v>0</v>
      </c>
      <c r="R229" s="70"/>
      <c r="S229" s="70"/>
      <c r="T229" s="69">
        <f t="shared" si="31"/>
        <v>0</v>
      </c>
      <c r="U229" s="81"/>
      <c r="V229" s="81"/>
      <c r="W229" s="66"/>
      <c r="X229" s="66">
        <v>1902</v>
      </c>
      <c r="Y229" s="71"/>
      <c r="Z229" s="46"/>
      <c r="AA229" s="219"/>
      <c r="AB229" s="219"/>
      <c r="AC229" s="219"/>
      <c r="AD229" s="219"/>
      <c r="AE229" s="219"/>
      <c r="AF229" s="219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219"/>
      <c r="AQ229" s="219"/>
      <c r="AR229" s="219"/>
      <c r="AS229" s="219"/>
      <c r="AT229" s="219"/>
      <c r="AU229" s="220"/>
      <c r="AV229" s="220"/>
      <c r="AW229" s="4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  <c r="CQ229" s="217"/>
      <c r="CR229" s="217"/>
      <c r="CS229" s="217"/>
      <c r="CT229" s="217"/>
      <c r="CU229" s="217"/>
      <c r="CV229" s="217"/>
      <c r="CW229" s="217"/>
      <c r="CX229" s="217"/>
      <c r="CY229" s="217"/>
      <c r="CZ229" s="217"/>
      <c r="DA229" s="217"/>
      <c r="DB229" s="217"/>
      <c r="DC229" s="217"/>
      <c r="DD229" s="217"/>
      <c r="DE229" s="217"/>
      <c r="DF229" s="217"/>
      <c r="DG229" s="217"/>
      <c r="DH229" s="217"/>
      <c r="DI229" s="217"/>
      <c r="DJ229" s="217"/>
      <c r="DK229" s="217"/>
      <c r="DL229" s="217"/>
      <c r="DM229" s="217"/>
      <c r="DN229" s="217"/>
      <c r="DO229" s="217"/>
    </row>
    <row r="230" spans="1:119" ht="12.75" customHeight="1">
      <c r="A230" s="40">
        <v>2</v>
      </c>
      <c r="B230" s="77">
        <f t="shared" si="32"/>
        <v>222</v>
      </c>
      <c r="C230" s="41">
        <v>3143</v>
      </c>
      <c r="D230" s="191" t="s">
        <v>189</v>
      </c>
      <c r="E230" s="10" t="s">
        <v>28</v>
      </c>
      <c r="F230" s="10" t="s">
        <v>29</v>
      </c>
      <c r="G230" s="10" t="s">
        <v>76</v>
      </c>
      <c r="H230" s="154">
        <v>20</v>
      </c>
      <c r="I230" s="79"/>
      <c r="J230" s="170"/>
      <c r="K230" s="164">
        <f t="shared" si="30"/>
        <v>0</v>
      </c>
      <c r="L230" s="47"/>
      <c r="M230" s="47"/>
      <c r="N230" s="164">
        <f t="shared" si="34"/>
        <v>0</v>
      </c>
      <c r="O230" s="47"/>
      <c r="P230" s="47"/>
      <c r="Q230" s="69">
        <f t="shared" si="33"/>
        <v>0</v>
      </c>
      <c r="R230" s="70"/>
      <c r="S230" s="70"/>
      <c r="T230" s="69">
        <f t="shared" si="31"/>
        <v>0</v>
      </c>
      <c r="U230" s="81"/>
      <c r="V230" s="81"/>
      <c r="W230" s="66"/>
      <c r="X230" s="66">
        <v>1903</v>
      </c>
      <c r="Y230" s="71"/>
      <c r="Z230" s="46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19"/>
      <c r="AK230" s="219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20"/>
      <c r="AV230" s="220"/>
      <c r="AW230" s="4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  <c r="CQ230" s="217"/>
      <c r="CR230" s="217"/>
      <c r="CS230" s="217"/>
      <c r="CT230" s="217"/>
      <c r="CU230" s="217"/>
      <c r="CV230" s="217"/>
      <c r="CW230" s="217"/>
      <c r="CX230" s="217"/>
      <c r="CY230" s="217"/>
      <c r="CZ230" s="217"/>
      <c r="DA230" s="217"/>
      <c r="DB230" s="217"/>
      <c r="DC230" s="217"/>
      <c r="DD230" s="217"/>
      <c r="DE230" s="217"/>
      <c r="DF230" s="217"/>
      <c r="DG230" s="217"/>
      <c r="DH230" s="217"/>
      <c r="DI230" s="217"/>
      <c r="DJ230" s="217"/>
      <c r="DK230" s="217"/>
      <c r="DL230" s="217"/>
      <c r="DM230" s="217"/>
      <c r="DN230" s="217"/>
      <c r="DO230" s="217"/>
    </row>
    <row r="231" spans="1:119" ht="12.75" customHeight="1">
      <c r="A231" s="40">
        <v>2</v>
      </c>
      <c r="B231" s="77">
        <f t="shared" si="32"/>
        <v>223</v>
      </c>
      <c r="C231" s="41">
        <v>3144</v>
      </c>
      <c r="D231" s="191" t="s">
        <v>189</v>
      </c>
      <c r="E231" s="10" t="s">
        <v>28</v>
      </c>
      <c r="F231" s="10" t="s">
        <v>29</v>
      </c>
      <c r="G231" s="10" t="s">
        <v>76</v>
      </c>
      <c r="H231" s="154">
        <v>24</v>
      </c>
      <c r="I231" s="79"/>
      <c r="J231" s="170"/>
      <c r="K231" s="164">
        <f t="shared" si="30"/>
        <v>0</v>
      </c>
      <c r="L231" s="47"/>
      <c r="M231" s="47"/>
      <c r="N231" s="164">
        <f t="shared" si="34"/>
        <v>0</v>
      </c>
      <c r="O231" s="47"/>
      <c r="P231" s="47"/>
      <c r="Q231" s="69">
        <f t="shared" si="33"/>
        <v>0</v>
      </c>
      <c r="R231" s="70"/>
      <c r="S231" s="70"/>
      <c r="T231" s="69">
        <f t="shared" si="31"/>
        <v>0</v>
      </c>
      <c r="U231" s="81"/>
      <c r="V231" s="81"/>
      <c r="W231" s="66"/>
      <c r="X231" s="66">
        <v>1903</v>
      </c>
      <c r="Y231" s="71"/>
      <c r="Z231" s="46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20"/>
      <c r="AV231" s="220"/>
      <c r="AW231" s="4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  <c r="DE231" s="217"/>
      <c r="DF231" s="217"/>
      <c r="DG231" s="217"/>
      <c r="DH231" s="217"/>
      <c r="DI231" s="217"/>
      <c r="DJ231" s="217"/>
      <c r="DK231" s="217"/>
      <c r="DL231" s="217"/>
      <c r="DM231" s="217"/>
      <c r="DN231" s="217"/>
      <c r="DO231" s="217"/>
    </row>
    <row r="232" spans="1:119" ht="12.75" customHeight="1">
      <c r="A232" s="40">
        <v>2</v>
      </c>
      <c r="B232" s="77">
        <f t="shared" si="32"/>
        <v>224</v>
      </c>
      <c r="C232" s="41">
        <v>3145</v>
      </c>
      <c r="D232" s="191" t="s">
        <v>189</v>
      </c>
      <c r="E232" s="10" t="s">
        <v>28</v>
      </c>
      <c r="F232" s="10" t="s">
        <v>29</v>
      </c>
      <c r="G232" s="10" t="s">
        <v>76</v>
      </c>
      <c r="H232" s="154">
        <v>30</v>
      </c>
      <c r="I232" s="79"/>
      <c r="J232" s="170"/>
      <c r="K232" s="164">
        <f t="shared" si="30"/>
        <v>0</v>
      </c>
      <c r="L232" s="47"/>
      <c r="M232" s="47"/>
      <c r="N232" s="164">
        <f t="shared" si="34"/>
        <v>0</v>
      </c>
      <c r="O232" s="47"/>
      <c r="P232" s="47"/>
      <c r="Q232" s="69">
        <f t="shared" si="33"/>
        <v>0</v>
      </c>
      <c r="R232" s="70"/>
      <c r="S232" s="70"/>
      <c r="T232" s="69">
        <f t="shared" si="31"/>
        <v>0</v>
      </c>
      <c r="U232" s="81"/>
      <c r="V232" s="81"/>
      <c r="W232" s="66"/>
      <c r="X232" s="66">
        <v>1900</v>
      </c>
      <c r="Y232" s="71"/>
      <c r="Z232" s="46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19"/>
      <c r="AK232" s="219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20"/>
      <c r="AV232" s="220"/>
      <c r="AW232" s="4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  <c r="CQ232" s="217"/>
      <c r="CR232" s="217"/>
      <c r="CS232" s="217"/>
      <c r="CT232" s="217"/>
      <c r="CU232" s="217"/>
      <c r="CV232" s="217"/>
      <c r="CW232" s="217"/>
      <c r="CX232" s="217"/>
      <c r="CY232" s="217"/>
      <c r="CZ232" s="217"/>
      <c r="DA232" s="217"/>
      <c r="DB232" s="217"/>
      <c r="DC232" s="217"/>
      <c r="DD232" s="217"/>
      <c r="DE232" s="217"/>
      <c r="DF232" s="217"/>
      <c r="DG232" s="217"/>
      <c r="DH232" s="217"/>
      <c r="DI232" s="217"/>
      <c r="DJ232" s="217"/>
      <c r="DK232" s="217"/>
      <c r="DL232" s="217"/>
      <c r="DM232" s="217"/>
      <c r="DN232" s="217"/>
      <c r="DO232" s="217"/>
    </row>
    <row r="233" spans="1:119" ht="12.75" customHeight="1">
      <c r="A233" s="40">
        <v>2</v>
      </c>
      <c r="B233" s="78">
        <f t="shared" si="32"/>
        <v>225</v>
      </c>
      <c r="C233" s="51">
        <v>3158</v>
      </c>
      <c r="D233" s="192" t="s">
        <v>190</v>
      </c>
      <c r="E233" s="50" t="s">
        <v>28</v>
      </c>
      <c r="F233" s="50" t="s">
        <v>29</v>
      </c>
      <c r="G233" s="50" t="s">
        <v>76</v>
      </c>
      <c r="H233" s="155">
        <v>34</v>
      </c>
      <c r="I233" s="79">
        <v>1</v>
      </c>
      <c r="J233" s="170"/>
      <c r="K233" s="164">
        <f t="shared" si="30"/>
        <v>1</v>
      </c>
      <c r="L233" s="47">
        <v>1</v>
      </c>
      <c r="M233" s="47"/>
      <c r="N233" s="164">
        <f t="shared" si="34"/>
        <v>3</v>
      </c>
      <c r="O233" s="47">
        <v>3</v>
      </c>
      <c r="P233" s="47"/>
      <c r="Q233" s="69">
        <f t="shared" si="33"/>
        <v>47.66</v>
      </c>
      <c r="R233" s="70">
        <v>47.66</v>
      </c>
      <c r="S233" s="70"/>
      <c r="T233" s="69">
        <f t="shared" si="31"/>
        <v>0</v>
      </c>
      <c r="U233" s="81"/>
      <c r="V233" s="81"/>
      <c r="W233" s="66"/>
      <c r="X233" s="66">
        <v>1901</v>
      </c>
      <c r="Y233" s="71"/>
      <c r="Z233" s="46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19"/>
      <c r="AK233" s="219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20"/>
      <c r="AV233" s="220"/>
      <c r="AW233" s="4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  <c r="CQ233" s="217"/>
      <c r="CR233" s="217"/>
      <c r="CS233" s="217"/>
      <c r="CT233" s="217"/>
      <c r="CU233" s="217"/>
      <c r="CV233" s="217"/>
      <c r="CW233" s="217"/>
      <c r="CX233" s="217"/>
      <c r="CY233" s="217"/>
      <c r="CZ233" s="217"/>
      <c r="DA233" s="217"/>
      <c r="DB233" s="217"/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7"/>
      <c r="DN233" s="217"/>
      <c r="DO233" s="217"/>
    </row>
    <row r="234" spans="1:119" ht="12.75" customHeight="1">
      <c r="A234" s="40">
        <v>2</v>
      </c>
      <c r="B234" s="78">
        <f t="shared" si="32"/>
        <v>226</v>
      </c>
      <c r="C234" s="51">
        <v>1104</v>
      </c>
      <c r="D234" s="192" t="s">
        <v>190</v>
      </c>
      <c r="E234" s="50" t="s">
        <v>34</v>
      </c>
      <c r="F234" s="50" t="s">
        <v>29</v>
      </c>
      <c r="G234" s="50" t="s">
        <v>182</v>
      </c>
      <c r="H234" s="159" t="s">
        <v>143</v>
      </c>
      <c r="I234" s="79">
        <v>1</v>
      </c>
      <c r="J234" s="170"/>
      <c r="K234" s="164">
        <f t="shared" si="30"/>
        <v>60</v>
      </c>
      <c r="L234" s="47">
        <v>60</v>
      </c>
      <c r="M234" s="47"/>
      <c r="N234" s="164">
        <f t="shared" si="34"/>
        <v>199</v>
      </c>
      <c r="O234" s="47">
        <v>199</v>
      </c>
      <c r="P234" s="47"/>
      <c r="Q234" s="69">
        <f t="shared" si="33"/>
        <v>2523.1200000000003</v>
      </c>
      <c r="R234" s="244">
        <f>2484.53+38.59</f>
        <v>2523.1200000000003</v>
      </c>
      <c r="S234" s="70"/>
      <c r="T234" s="69">
        <f t="shared" si="31"/>
        <v>2523.1200000000003</v>
      </c>
      <c r="U234" s="244">
        <f>2484.53+38.59</f>
        <v>2523.1200000000003</v>
      </c>
      <c r="V234" s="81"/>
      <c r="W234" s="66"/>
      <c r="X234" s="66">
        <v>1970</v>
      </c>
      <c r="Y234" s="71"/>
      <c r="Z234" s="46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20"/>
      <c r="AV234" s="220"/>
      <c r="AW234" s="4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  <c r="CW234" s="217"/>
      <c r="CX234" s="217"/>
      <c r="CY234" s="217"/>
      <c r="CZ234" s="217"/>
      <c r="DA234" s="217"/>
      <c r="DB234" s="217"/>
      <c r="DC234" s="217"/>
      <c r="DD234" s="217"/>
      <c r="DE234" s="217"/>
      <c r="DF234" s="217"/>
      <c r="DG234" s="217"/>
      <c r="DH234" s="217"/>
      <c r="DI234" s="217"/>
      <c r="DJ234" s="217"/>
      <c r="DK234" s="217"/>
      <c r="DL234" s="217"/>
      <c r="DM234" s="217"/>
      <c r="DN234" s="217"/>
      <c r="DO234" s="217"/>
    </row>
    <row r="235" spans="1:119" ht="12.75" customHeight="1">
      <c r="A235" s="40">
        <v>2</v>
      </c>
      <c r="B235" s="77">
        <f t="shared" si="32"/>
        <v>227</v>
      </c>
      <c r="C235" s="41">
        <v>3149</v>
      </c>
      <c r="D235" s="191" t="s">
        <v>189</v>
      </c>
      <c r="E235" s="10" t="s">
        <v>28</v>
      </c>
      <c r="F235" s="10" t="s">
        <v>29</v>
      </c>
      <c r="G235" s="10" t="s">
        <v>76</v>
      </c>
      <c r="H235" s="154">
        <v>51</v>
      </c>
      <c r="I235" s="79"/>
      <c r="J235" s="170"/>
      <c r="K235" s="164">
        <f t="shared" si="30"/>
        <v>0</v>
      </c>
      <c r="L235" s="47"/>
      <c r="M235" s="47"/>
      <c r="N235" s="164">
        <f t="shared" si="34"/>
        <v>0</v>
      </c>
      <c r="O235" s="47"/>
      <c r="P235" s="47"/>
      <c r="Q235" s="69">
        <f t="shared" si="33"/>
        <v>0</v>
      </c>
      <c r="R235" s="70"/>
      <c r="S235" s="70"/>
      <c r="T235" s="69">
        <f t="shared" si="31"/>
        <v>0</v>
      </c>
      <c r="U235" s="81"/>
      <c r="V235" s="81"/>
      <c r="W235" s="66"/>
      <c r="X235" s="66">
        <v>1900</v>
      </c>
      <c r="Y235" s="71"/>
      <c r="Z235" s="46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20"/>
      <c r="AV235" s="220"/>
      <c r="AW235" s="4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</row>
    <row r="236" spans="1:119" ht="12.75" customHeight="1">
      <c r="A236" s="40">
        <v>2</v>
      </c>
      <c r="B236" s="78">
        <f t="shared" si="32"/>
        <v>228</v>
      </c>
      <c r="C236" s="51">
        <v>6020</v>
      </c>
      <c r="D236" s="192" t="s">
        <v>190</v>
      </c>
      <c r="E236" s="50" t="s">
        <v>34</v>
      </c>
      <c r="F236" s="50" t="s">
        <v>29</v>
      </c>
      <c r="G236" s="50" t="s">
        <v>144</v>
      </c>
      <c r="H236" s="155" t="s">
        <v>145</v>
      </c>
      <c r="I236" s="79"/>
      <c r="J236" s="170">
        <v>1</v>
      </c>
      <c r="K236" s="164">
        <f t="shared" si="30"/>
        <v>4</v>
      </c>
      <c r="L236" s="47"/>
      <c r="M236" s="47">
        <v>4</v>
      </c>
      <c r="N236" s="164">
        <f t="shared" si="34"/>
        <v>9</v>
      </c>
      <c r="O236" s="47"/>
      <c r="P236" s="47">
        <v>9</v>
      </c>
      <c r="Q236" s="69">
        <f t="shared" si="33"/>
        <v>223.94</v>
      </c>
      <c r="R236" s="70"/>
      <c r="S236" s="70">
        <v>223.94</v>
      </c>
      <c r="T236" s="69">
        <f t="shared" si="31"/>
        <v>166.94</v>
      </c>
      <c r="U236" s="81"/>
      <c r="V236" s="81">
        <v>166.94</v>
      </c>
      <c r="W236" s="66"/>
      <c r="X236" s="66">
        <v>1973</v>
      </c>
      <c r="Y236" s="71"/>
      <c r="Z236" s="46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20"/>
      <c r="AV236" s="220"/>
      <c r="AW236" s="4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  <c r="CW236" s="217"/>
      <c r="CX236" s="217"/>
      <c r="CY236" s="217"/>
      <c r="CZ236" s="217"/>
      <c r="DA236" s="217"/>
      <c r="DB236" s="217"/>
      <c r="DC236" s="217"/>
      <c r="DD236" s="217"/>
      <c r="DE236" s="217"/>
      <c r="DF236" s="217"/>
      <c r="DG236" s="217"/>
      <c r="DH236" s="217"/>
      <c r="DI236" s="217"/>
      <c r="DJ236" s="217"/>
      <c r="DK236" s="217"/>
      <c r="DL236" s="217"/>
      <c r="DM236" s="217"/>
      <c r="DN236" s="217"/>
      <c r="DO236" s="217"/>
    </row>
    <row r="237" spans="1:119" ht="12.75" customHeight="1">
      <c r="A237" s="40">
        <v>2</v>
      </c>
      <c r="B237" s="77">
        <f t="shared" si="32"/>
        <v>229</v>
      </c>
      <c r="C237" s="41">
        <v>3151</v>
      </c>
      <c r="D237" s="191" t="s">
        <v>189</v>
      </c>
      <c r="E237" s="10" t="s">
        <v>28</v>
      </c>
      <c r="F237" s="10" t="s">
        <v>29</v>
      </c>
      <c r="G237" s="10" t="s">
        <v>76</v>
      </c>
      <c r="H237" s="154">
        <v>69</v>
      </c>
      <c r="I237" s="79"/>
      <c r="J237" s="170"/>
      <c r="K237" s="164">
        <f t="shared" si="30"/>
        <v>0</v>
      </c>
      <c r="L237" s="47"/>
      <c r="M237" s="47"/>
      <c r="N237" s="164">
        <f t="shared" si="34"/>
        <v>0</v>
      </c>
      <c r="O237" s="47"/>
      <c r="P237" s="47"/>
      <c r="Q237" s="69">
        <f t="shared" si="33"/>
        <v>0</v>
      </c>
      <c r="R237" s="70"/>
      <c r="S237" s="70"/>
      <c r="T237" s="69">
        <f t="shared" si="31"/>
        <v>0</v>
      </c>
      <c r="U237" s="81"/>
      <c r="V237" s="81"/>
      <c r="W237" s="66"/>
      <c r="X237" s="66">
        <v>1900</v>
      </c>
      <c r="Y237" s="71"/>
      <c r="Z237" s="46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20"/>
      <c r="AV237" s="220"/>
      <c r="AW237" s="4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</row>
    <row r="238" spans="1:119" ht="12.75" customHeight="1">
      <c r="A238" s="40">
        <v>2</v>
      </c>
      <c r="B238" s="78">
        <f t="shared" si="32"/>
        <v>230</v>
      </c>
      <c r="C238" s="51">
        <v>3152</v>
      </c>
      <c r="D238" s="192" t="s">
        <v>190</v>
      </c>
      <c r="E238" s="50" t="s">
        <v>28</v>
      </c>
      <c r="F238" s="50" t="s">
        <v>29</v>
      </c>
      <c r="G238" s="50" t="s">
        <v>144</v>
      </c>
      <c r="H238" s="155">
        <v>82</v>
      </c>
      <c r="I238" s="79">
        <v>1</v>
      </c>
      <c r="J238" s="170"/>
      <c r="K238" s="164">
        <f t="shared" si="30"/>
        <v>6</v>
      </c>
      <c r="L238" s="47">
        <v>6</v>
      </c>
      <c r="M238" s="47"/>
      <c r="N238" s="164">
        <f t="shared" si="34"/>
        <v>16</v>
      </c>
      <c r="O238" s="47">
        <v>16</v>
      </c>
      <c r="P238" s="47"/>
      <c r="Q238" s="69">
        <f t="shared" si="33"/>
        <v>300.97</v>
      </c>
      <c r="R238" s="70">
        <v>300.97</v>
      </c>
      <c r="S238" s="70"/>
      <c r="T238" s="69">
        <f t="shared" si="31"/>
        <v>0</v>
      </c>
      <c r="U238" s="81"/>
      <c r="V238" s="81"/>
      <c r="W238" s="66"/>
      <c r="X238" s="66">
        <v>1900</v>
      </c>
      <c r="Y238" s="71"/>
      <c r="Z238" s="46"/>
      <c r="AA238" s="219"/>
      <c r="AB238" s="219"/>
      <c r="AC238" s="219"/>
      <c r="AD238" s="219"/>
      <c r="AE238" s="219"/>
      <c r="AF238" s="219"/>
      <c r="AG238" s="219"/>
      <c r="AH238" s="219"/>
      <c r="AI238" s="219"/>
      <c r="AJ238" s="219"/>
      <c r="AK238" s="219"/>
      <c r="AL238" s="219"/>
      <c r="AM238" s="219"/>
      <c r="AN238" s="219"/>
      <c r="AO238" s="219"/>
      <c r="AP238" s="219"/>
      <c r="AQ238" s="219"/>
      <c r="AR238" s="219"/>
      <c r="AS238" s="219"/>
      <c r="AT238" s="219"/>
      <c r="AU238" s="220"/>
      <c r="AV238" s="220"/>
      <c r="AW238" s="4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  <c r="DH238" s="217"/>
      <c r="DI238" s="217"/>
      <c r="DJ238" s="217"/>
      <c r="DK238" s="217"/>
      <c r="DL238" s="217"/>
      <c r="DM238" s="217"/>
      <c r="DN238" s="217"/>
      <c r="DO238" s="217"/>
    </row>
    <row r="239" spans="1:119" ht="12.75" customHeight="1">
      <c r="A239" s="40">
        <v>2</v>
      </c>
      <c r="B239" s="77">
        <f t="shared" si="32"/>
        <v>231</v>
      </c>
      <c r="C239" s="41">
        <v>6027</v>
      </c>
      <c r="D239" s="191" t="s">
        <v>189</v>
      </c>
      <c r="E239" s="10" t="s">
        <v>28</v>
      </c>
      <c r="F239" s="10" t="s">
        <v>29</v>
      </c>
      <c r="G239" s="10" t="s">
        <v>76</v>
      </c>
      <c r="H239" s="154">
        <v>83</v>
      </c>
      <c r="I239" s="79"/>
      <c r="J239" s="170"/>
      <c r="K239" s="164">
        <f t="shared" si="30"/>
        <v>0</v>
      </c>
      <c r="L239" s="47"/>
      <c r="M239" s="47"/>
      <c r="N239" s="164">
        <f t="shared" si="34"/>
        <v>0</v>
      </c>
      <c r="O239" s="47"/>
      <c r="P239" s="47"/>
      <c r="Q239" s="69">
        <f t="shared" si="33"/>
        <v>0</v>
      </c>
      <c r="R239" s="70"/>
      <c r="S239" s="70"/>
      <c r="T239" s="69">
        <f t="shared" si="31"/>
        <v>0</v>
      </c>
      <c r="U239" s="81"/>
      <c r="V239" s="81"/>
      <c r="W239" s="66"/>
      <c r="X239" s="171">
        <v>1920</v>
      </c>
      <c r="Y239" s="71"/>
      <c r="Z239" s="46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19"/>
      <c r="AK239" s="219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20"/>
      <c r="AV239" s="220"/>
      <c r="AW239" s="4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17"/>
      <c r="DD239" s="217"/>
      <c r="DE239" s="217"/>
      <c r="DF239" s="217"/>
      <c r="DG239" s="217"/>
      <c r="DH239" s="217"/>
      <c r="DI239" s="217"/>
      <c r="DJ239" s="217"/>
      <c r="DK239" s="217"/>
      <c r="DL239" s="217"/>
      <c r="DM239" s="217"/>
      <c r="DN239" s="217"/>
      <c r="DO239" s="217"/>
    </row>
    <row r="240" spans="1:119" ht="12.75" customHeight="1">
      <c r="A240" s="40">
        <v>2</v>
      </c>
      <c r="B240" s="77">
        <f t="shared" si="32"/>
        <v>232</v>
      </c>
      <c r="C240" s="41">
        <v>3153</v>
      </c>
      <c r="D240" s="191" t="s">
        <v>189</v>
      </c>
      <c r="E240" s="10" t="s">
        <v>28</v>
      </c>
      <c r="F240" s="10" t="s">
        <v>29</v>
      </c>
      <c r="G240" s="10" t="s">
        <v>76</v>
      </c>
      <c r="H240" s="154">
        <v>87</v>
      </c>
      <c r="I240" s="79"/>
      <c r="J240" s="170"/>
      <c r="K240" s="164">
        <f t="shared" si="30"/>
        <v>0</v>
      </c>
      <c r="L240" s="47"/>
      <c r="M240" s="47"/>
      <c r="N240" s="164">
        <f t="shared" si="34"/>
        <v>0</v>
      </c>
      <c r="O240" s="47"/>
      <c r="P240" s="47"/>
      <c r="Q240" s="69">
        <f t="shared" si="33"/>
        <v>0</v>
      </c>
      <c r="R240" s="70"/>
      <c r="S240" s="70"/>
      <c r="T240" s="69">
        <f t="shared" si="31"/>
        <v>0</v>
      </c>
      <c r="U240" s="81"/>
      <c r="V240" s="81"/>
      <c r="W240" s="66"/>
      <c r="X240" s="66">
        <v>1920</v>
      </c>
      <c r="Y240" s="237" t="s">
        <v>159</v>
      </c>
      <c r="Z240" s="46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19"/>
      <c r="AK240" s="219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20"/>
      <c r="AV240" s="220"/>
      <c r="AW240" s="4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  <c r="CQ240" s="217"/>
      <c r="CR240" s="217"/>
      <c r="CS240" s="217"/>
      <c r="CT240" s="217"/>
      <c r="CU240" s="217"/>
      <c r="CV240" s="217"/>
      <c r="CW240" s="217"/>
      <c r="CX240" s="217"/>
      <c r="CY240" s="217"/>
      <c r="CZ240" s="217"/>
      <c r="DA240" s="217"/>
      <c r="DB240" s="217"/>
      <c r="DC240" s="217"/>
      <c r="DD240" s="217"/>
      <c r="DE240" s="217"/>
      <c r="DF240" s="217"/>
      <c r="DG240" s="217"/>
      <c r="DH240" s="217"/>
      <c r="DI240" s="217"/>
      <c r="DJ240" s="217"/>
      <c r="DK240" s="217"/>
      <c r="DL240" s="217"/>
      <c r="DM240" s="217"/>
      <c r="DN240" s="217"/>
      <c r="DO240" s="217"/>
    </row>
    <row r="241" spans="1:119" ht="12.75" customHeight="1">
      <c r="A241" s="40">
        <v>2</v>
      </c>
      <c r="B241" s="78">
        <f t="shared" si="32"/>
        <v>233</v>
      </c>
      <c r="C241" s="51">
        <v>3154</v>
      </c>
      <c r="D241" s="192" t="s">
        <v>190</v>
      </c>
      <c r="E241" s="50" t="s">
        <v>28</v>
      </c>
      <c r="F241" s="50" t="s">
        <v>29</v>
      </c>
      <c r="G241" s="50" t="s">
        <v>144</v>
      </c>
      <c r="H241" s="155">
        <v>93</v>
      </c>
      <c r="I241" s="79">
        <v>1</v>
      </c>
      <c r="J241" s="170"/>
      <c r="K241" s="164">
        <f t="shared" si="30"/>
        <v>1</v>
      </c>
      <c r="L241" s="47">
        <v>1</v>
      </c>
      <c r="M241" s="47"/>
      <c r="N241" s="164">
        <f t="shared" si="34"/>
        <v>4</v>
      </c>
      <c r="O241" s="47">
        <v>4</v>
      </c>
      <c r="P241" s="47"/>
      <c r="Q241" s="69">
        <f t="shared" si="33"/>
        <v>64.53</v>
      </c>
      <c r="R241" s="70">
        <v>64.53</v>
      </c>
      <c r="S241" s="70"/>
      <c r="T241" s="69">
        <f t="shared" si="31"/>
        <v>0</v>
      </c>
      <c r="U241" s="81"/>
      <c r="V241" s="81"/>
      <c r="W241" s="66"/>
      <c r="X241" s="66">
        <v>1906</v>
      </c>
      <c r="Y241" s="71"/>
      <c r="Z241" s="46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20"/>
      <c r="AV241" s="220"/>
      <c r="AW241" s="4"/>
      <c r="BN241" s="217"/>
      <c r="BO241" s="217"/>
      <c r="BP241" s="217"/>
      <c r="BQ241" s="217"/>
      <c r="BR241" s="217"/>
      <c r="BS241" s="217"/>
      <c r="BT241" s="217"/>
      <c r="BU241" s="217"/>
      <c r="BV241" s="217"/>
      <c r="BW241" s="217"/>
      <c r="BX241" s="217"/>
      <c r="BY241" s="217"/>
      <c r="BZ241" s="217"/>
      <c r="CA241" s="217"/>
      <c r="CB241" s="217"/>
      <c r="CC241" s="217"/>
      <c r="CD241" s="217"/>
      <c r="CE241" s="217"/>
      <c r="CF241" s="217"/>
      <c r="CG241" s="217"/>
      <c r="CH241" s="217"/>
      <c r="CI241" s="217"/>
      <c r="CJ241" s="217"/>
      <c r="CK241" s="217"/>
      <c r="CL241" s="217"/>
      <c r="CM241" s="217"/>
      <c r="CN241" s="217"/>
      <c r="CO241" s="217"/>
      <c r="CP241" s="217"/>
      <c r="CQ241" s="217"/>
      <c r="CR241" s="217"/>
      <c r="CS241" s="217"/>
      <c r="CT241" s="217"/>
      <c r="CU241" s="217"/>
      <c r="CV241" s="217"/>
      <c r="CW241" s="217"/>
      <c r="CX241" s="217"/>
      <c r="CY241" s="217"/>
      <c r="CZ241" s="217"/>
      <c r="DA241" s="217"/>
      <c r="DB241" s="217"/>
      <c r="DC241" s="217"/>
      <c r="DD241" s="217"/>
      <c r="DE241" s="217"/>
      <c r="DF241" s="217"/>
      <c r="DG241" s="217"/>
      <c r="DH241" s="217"/>
      <c r="DI241" s="217"/>
      <c r="DJ241" s="217"/>
      <c r="DK241" s="217"/>
      <c r="DL241" s="217"/>
      <c r="DM241" s="217"/>
      <c r="DN241" s="217"/>
      <c r="DO241" s="217"/>
    </row>
    <row r="242" spans="1:119" ht="12.75" customHeight="1">
      <c r="A242" s="40">
        <v>2</v>
      </c>
      <c r="B242" s="78">
        <f t="shared" si="32"/>
        <v>234</v>
      </c>
      <c r="C242" s="51">
        <v>3155</v>
      </c>
      <c r="D242" s="192" t="s">
        <v>190</v>
      </c>
      <c r="E242" s="50" t="s">
        <v>28</v>
      </c>
      <c r="F242" s="50" t="s">
        <v>29</v>
      </c>
      <c r="G242" s="50" t="s">
        <v>76</v>
      </c>
      <c r="H242" s="155">
        <v>95</v>
      </c>
      <c r="I242" s="79">
        <v>1</v>
      </c>
      <c r="J242" s="170"/>
      <c r="K242" s="164">
        <f t="shared" si="30"/>
        <v>1</v>
      </c>
      <c r="L242" s="47">
        <v>1</v>
      </c>
      <c r="M242" s="47"/>
      <c r="N242" s="164">
        <f t="shared" si="34"/>
        <v>4</v>
      </c>
      <c r="O242" s="47">
        <v>4</v>
      </c>
      <c r="P242" s="47"/>
      <c r="Q242" s="69">
        <f t="shared" si="33"/>
        <v>67.08</v>
      </c>
      <c r="R242" s="70">
        <v>67.08</v>
      </c>
      <c r="S242" s="70"/>
      <c r="T242" s="69">
        <f t="shared" si="31"/>
        <v>0</v>
      </c>
      <c r="U242" s="81"/>
      <c r="V242" s="81"/>
      <c r="W242" s="66"/>
      <c r="X242" s="66">
        <v>1900</v>
      </c>
      <c r="Y242" s="71"/>
      <c r="Z242" s="46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20"/>
      <c r="AV242" s="220"/>
      <c r="AW242" s="4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  <c r="CF242" s="217"/>
      <c r="CG242" s="217"/>
      <c r="CH242" s="217"/>
      <c r="CI242" s="217"/>
      <c r="CJ242" s="217"/>
      <c r="CK242" s="217"/>
      <c r="CL242" s="217"/>
      <c r="CM242" s="217"/>
      <c r="CN242" s="217"/>
      <c r="CO242" s="217"/>
      <c r="CP242" s="217"/>
      <c r="CQ242" s="217"/>
      <c r="CR242" s="217"/>
      <c r="CS242" s="217"/>
      <c r="CT242" s="217"/>
      <c r="CU242" s="217"/>
      <c r="CV242" s="217"/>
      <c r="CW242" s="217"/>
      <c r="CX242" s="217"/>
      <c r="CY242" s="217"/>
      <c r="CZ242" s="217"/>
      <c r="DA242" s="217"/>
      <c r="DB242" s="217"/>
      <c r="DC242" s="217"/>
      <c r="DD242" s="217"/>
      <c r="DE242" s="217"/>
      <c r="DF242" s="217"/>
      <c r="DG242" s="217"/>
      <c r="DH242" s="217"/>
      <c r="DI242" s="217"/>
      <c r="DJ242" s="217"/>
      <c r="DK242" s="217"/>
      <c r="DL242" s="217"/>
      <c r="DM242" s="217"/>
      <c r="DN242" s="217"/>
      <c r="DO242" s="217"/>
    </row>
    <row r="243" spans="1:119" ht="12.75" customHeight="1">
      <c r="A243" s="40">
        <v>2</v>
      </c>
      <c r="B243" s="77">
        <f t="shared" si="32"/>
        <v>235</v>
      </c>
      <c r="C243" s="41">
        <v>2003</v>
      </c>
      <c r="D243" s="191" t="s">
        <v>189</v>
      </c>
      <c r="E243" s="10" t="s">
        <v>28</v>
      </c>
      <c r="F243" s="10" t="s">
        <v>29</v>
      </c>
      <c r="G243" s="10" t="s">
        <v>76</v>
      </c>
      <c r="H243" s="154">
        <v>97</v>
      </c>
      <c r="I243" s="79"/>
      <c r="J243" s="170"/>
      <c r="K243" s="164">
        <f t="shared" si="30"/>
        <v>0</v>
      </c>
      <c r="L243" s="47"/>
      <c r="M243" s="47"/>
      <c r="N243" s="164">
        <f t="shared" si="34"/>
        <v>0</v>
      </c>
      <c r="O243" s="47"/>
      <c r="P243" s="47"/>
      <c r="Q243" s="69">
        <f t="shared" si="33"/>
        <v>0</v>
      </c>
      <c r="R243" s="70"/>
      <c r="S243" s="70"/>
      <c r="T243" s="69">
        <f t="shared" si="31"/>
        <v>0</v>
      </c>
      <c r="U243" s="81"/>
      <c r="V243" s="81"/>
      <c r="W243" s="66"/>
      <c r="X243" s="66">
        <v>1900</v>
      </c>
      <c r="Y243" s="71"/>
      <c r="Z243" s="46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20"/>
      <c r="AV243" s="220"/>
      <c r="AW243" s="4"/>
      <c r="BN243" s="217"/>
      <c r="BO243" s="217"/>
      <c r="BP243" s="217"/>
      <c r="BQ243" s="217"/>
      <c r="BR243" s="217"/>
      <c r="BS243" s="217"/>
      <c r="BT243" s="217"/>
      <c r="BU243" s="217"/>
      <c r="BV243" s="217"/>
      <c r="BW243" s="217"/>
      <c r="BX243" s="217"/>
      <c r="BY243" s="217"/>
      <c r="BZ243" s="217"/>
      <c r="CA243" s="217"/>
      <c r="CB243" s="217"/>
      <c r="CC243" s="217"/>
      <c r="CD243" s="217"/>
      <c r="CE243" s="217"/>
      <c r="CF243" s="217"/>
      <c r="CG243" s="217"/>
      <c r="CH243" s="217"/>
      <c r="CI243" s="217"/>
      <c r="CJ243" s="217"/>
      <c r="CK243" s="217"/>
      <c r="CL243" s="217"/>
      <c r="CM243" s="217"/>
      <c r="CN243" s="217"/>
      <c r="CO243" s="217"/>
      <c r="CP243" s="217"/>
      <c r="CQ243" s="217"/>
      <c r="CR243" s="217"/>
      <c r="CS243" s="217"/>
      <c r="CT243" s="217"/>
      <c r="CU243" s="217"/>
      <c r="CV243" s="217"/>
      <c r="CW243" s="217"/>
      <c r="CX243" s="217"/>
      <c r="CY243" s="217"/>
      <c r="CZ243" s="217"/>
      <c r="DA243" s="217"/>
      <c r="DB243" s="217"/>
      <c r="DC243" s="217"/>
      <c r="DD243" s="217"/>
      <c r="DE243" s="217"/>
      <c r="DF243" s="217"/>
      <c r="DG243" s="217"/>
      <c r="DH243" s="217"/>
      <c r="DI243" s="217"/>
      <c r="DJ243" s="217"/>
      <c r="DK243" s="217"/>
      <c r="DL243" s="217"/>
      <c r="DM243" s="217"/>
      <c r="DN243" s="217"/>
      <c r="DO243" s="217"/>
    </row>
    <row r="244" spans="1:119" ht="12.75" customHeight="1">
      <c r="A244" s="40">
        <v>4</v>
      </c>
      <c r="B244" s="78">
        <f t="shared" si="32"/>
        <v>236</v>
      </c>
      <c r="C244" s="51">
        <v>1112</v>
      </c>
      <c r="D244" s="192" t="s">
        <v>190</v>
      </c>
      <c r="E244" s="50" t="s">
        <v>34</v>
      </c>
      <c r="F244" s="50" t="s">
        <v>29</v>
      </c>
      <c r="G244" s="50" t="s">
        <v>148</v>
      </c>
      <c r="H244" s="155" t="s">
        <v>147</v>
      </c>
      <c r="I244" s="79">
        <v>1</v>
      </c>
      <c r="J244" s="170"/>
      <c r="K244" s="164">
        <f t="shared" si="30"/>
        <v>23</v>
      </c>
      <c r="L244" s="47">
        <v>23</v>
      </c>
      <c r="M244" s="47"/>
      <c r="N244" s="164">
        <f t="shared" si="34"/>
        <v>87</v>
      </c>
      <c r="O244" s="47">
        <v>87</v>
      </c>
      <c r="P244" s="47"/>
      <c r="Q244" s="69">
        <f t="shared" si="33"/>
        <v>1424.57</v>
      </c>
      <c r="R244" s="70">
        <f>1361.02+63.55</f>
        <v>1424.57</v>
      </c>
      <c r="S244" s="70"/>
      <c r="T244" s="69">
        <f t="shared" si="31"/>
        <v>1424.57</v>
      </c>
      <c r="U244" s="70">
        <f>1361.02+63.55</f>
        <v>1424.57</v>
      </c>
      <c r="V244" s="81"/>
      <c r="W244" s="66"/>
      <c r="X244" s="66">
        <v>1994</v>
      </c>
      <c r="Y244" s="71"/>
      <c r="Z244" s="46"/>
      <c r="AA244" s="219"/>
      <c r="AB244" s="219"/>
      <c r="AC244" s="219"/>
      <c r="AD244" s="219"/>
      <c r="AE244" s="219"/>
      <c r="AF244" s="219"/>
      <c r="AG244" s="219"/>
      <c r="AH244" s="219"/>
      <c r="AI244" s="219"/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19"/>
      <c r="AU244" s="220"/>
      <c r="AV244" s="220"/>
      <c r="AW244" s="4"/>
      <c r="BN244" s="217"/>
      <c r="BO244" s="217"/>
      <c r="BP244" s="217"/>
      <c r="BQ244" s="217"/>
      <c r="BR244" s="217"/>
      <c r="BS244" s="217"/>
      <c r="BT244" s="217"/>
      <c r="BU244" s="217"/>
      <c r="BV244" s="217"/>
      <c r="BW244" s="217"/>
      <c r="BX244" s="217"/>
      <c r="BY244" s="217"/>
      <c r="BZ244" s="217"/>
      <c r="CA244" s="217"/>
      <c r="CB244" s="217"/>
      <c r="CC244" s="217"/>
      <c r="CD244" s="217"/>
      <c r="CE244" s="217"/>
      <c r="CF244" s="217"/>
      <c r="CG244" s="217"/>
      <c r="CH244" s="217"/>
      <c r="CI244" s="217"/>
      <c r="CJ244" s="217"/>
      <c r="CK244" s="217"/>
      <c r="CL244" s="217"/>
      <c r="CM244" s="217"/>
      <c r="CN244" s="217"/>
      <c r="CO244" s="217"/>
      <c r="CP244" s="217"/>
      <c r="CQ244" s="217"/>
      <c r="CR244" s="217"/>
      <c r="CS244" s="217"/>
      <c r="CT244" s="217"/>
      <c r="CU244" s="217"/>
      <c r="CV244" s="217"/>
      <c r="CW244" s="217"/>
      <c r="CX244" s="217"/>
      <c r="CY244" s="217"/>
      <c r="CZ244" s="217"/>
      <c r="DA244" s="217"/>
      <c r="DB244" s="217"/>
      <c r="DC244" s="217"/>
      <c r="DD244" s="217"/>
      <c r="DE244" s="217"/>
      <c r="DF244" s="217"/>
      <c r="DG244" s="217"/>
      <c r="DH244" s="217"/>
      <c r="DI244" s="217"/>
      <c r="DJ244" s="217"/>
      <c r="DK244" s="217"/>
      <c r="DL244" s="217"/>
      <c r="DM244" s="217"/>
      <c r="DN244" s="217"/>
      <c r="DO244" s="217"/>
    </row>
    <row r="245" spans="1:119" ht="12.75" customHeight="1">
      <c r="A245" s="40">
        <v>4</v>
      </c>
      <c r="B245" s="78">
        <f t="shared" si="32"/>
        <v>237</v>
      </c>
      <c r="C245" s="51">
        <v>1119</v>
      </c>
      <c r="D245" s="192" t="s">
        <v>190</v>
      </c>
      <c r="E245" s="50"/>
      <c r="F245" s="50" t="s">
        <v>29</v>
      </c>
      <c r="G245" s="50" t="s">
        <v>146</v>
      </c>
      <c r="H245" s="155">
        <v>9</v>
      </c>
      <c r="I245" s="79">
        <v>1</v>
      </c>
      <c r="J245" s="170"/>
      <c r="K245" s="164">
        <f t="shared" si="30"/>
        <v>3</v>
      </c>
      <c r="L245" s="47">
        <v>3</v>
      </c>
      <c r="M245" s="47"/>
      <c r="N245" s="164">
        <f t="shared" si="34"/>
        <v>10</v>
      </c>
      <c r="O245" s="47">
        <v>10</v>
      </c>
      <c r="P245" s="47"/>
      <c r="Q245" s="69">
        <f t="shared" si="33"/>
        <v>185.1</v>
      </c>
      <c r="R245" s="70">
        <v>185.1</v>
      </c>
      <c r="S245" s="70"/>
      <c r="T245" s="69">
        <f t="shared" si="31"/>
        <v>185.1</v>
      </c>
      <c r="U245" s="81">
        <v>185.1</v>
      </c>
      <c r="V245" s="81"/>
      <c r="W245" s="66"/>
      <c r="X245" s="66">
        <v>1935</v>
      </c>
      <c r="Y245" s="71"/>
      <c r="Z245" s="46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19"/>
      <c r="AK245" s="219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20"/>
      <c r="AV245" s="220"/>
      <c r="AW245" s="4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  <c r="BZ245" s="217"/>
      <c r="CA245" s="217"/>
      <c r="CB245" s="217"/>
      <c r="CC245" s="217"/>
      <c r="CD245" s="217"/>
      <c r="CE245" s="217"/>
      <c r="CF245" s="217"/>
      <c r="CG245" s="217"/>
      <c r="CH245" s="217"/>
      <c r="CI245" s="217"/>
      <c r="CJ245" s="217"/>
      <c r="CK245" s="217"/>
      <c r="CL245" s="217"/>
      <c r="CM245" s="217"/>
      <c r="CN245" s="217"/>
      <c r="CO245" s="217"/>
      <c r="CP245" s="217"/>
      <c r="CQ245" s="217"/>
      <c r="CR245" s="217"/>
      <c r="CS245" s="217"/>
      <c r="CT245" s="217"/>
      <c r="CU245" s="217"/>
      <c r="CV245" s="217"/>
      <c r="CW245" s="217"/>
      <c r="CX245" s="217"/>
      <c r="CY245" s="217"/>
      <c r="CZ245" s="217"/>
      <c r="DA245" s="217"/>
      <c r="DB245" s="217"/>
      <c r="DC245" s="217"/>
      <c r="DD245" s="217"/>
      <c r="DE245" s="217"/>
      <c r="DF245" s="217"/>
      <c r="DG245" s="217"/>
      <c r="DH245" s="217"/>
      <c r="DI245" s="217"/>
      <c r="DJ245" s="217"/>
      <c r="DK245" s="217"/>
      <c r="DL245" s="217"/>
      <c r="DM245" s="217"/>
      <c r="DN245" s="217"/>
      <c r="DO245" s="217"/>
    </row>
    <row r="246" spans="1:119" ht="12.75" customHeight="1">
      <c r="A246" s="40">
        <v>4</v>
      </c>
      <c r="B246" s="78">
        <f t="shared" si="32"/>
        <v>238</v>
      </c>
      <c r="C246" s="51">
        <v>1105</v>
      </c>
      <c r="D246" s="192" t="s">
        <v>190</v>
      </c>
      <c r="E246" s="50" t="s">
        <v>32</v>
      </c>
      <c r="F246" s="50" t="s">
        <v>29</v>
      </c>
      <c r="G246" s="50" t="s">
        <v>146</v>
      </c>
      <c r="H246" s="155">
        <v>11</v>
      </c>
      <c r="I246" s="79">
        <v>1</v>
      </c>
      <c r="J246" s="170"/>
      <c r="K246" s="164">
        <f t="shared" si="30"/>
        <v>2</v>
      </c>
      <c r="L246" s="47">
        <f>1+1</f>
        <v>2</v>
      </c>
      <c r="M246" s="47"/>
      <c r="N246" s="164">
        <f t="shared" si="34"/>
        <v>10</v>
      </c>
      <c r="O246" s="47">
        <f>5+5</f>
        <v>10</v>
      </c>
      <c r="P246" s="47"/>
      <c r="Q246" s="69">
        <f t="shared" si="33"/>
        <v>143.57</v>
      </c>
      <c r="R246" s="70">
        <f>68.88+74.69</f>
        <v>143.57</v>
      </c>
      <c r="S246" s="70"/>
      <c r="T246" s="69">
        <f t="shared" si="31"/>
        <v>0</v>
      </c>
      <c r="U246" s="81"/>
      <c r="V246" s="81"/>
      <c r="W246" s="66"/>
      <c r="X246" s="66">
        <v>1935</v>
      </c>
      <c r="Y246" s="71"/>
      <c r="Z246" s="46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19"/>
      <c r="AK246" s="219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20"/>
      <c r="AV246" s="220"/>
      <c r="AW246" s="4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217"/>
      <c r="CD246" s="217"/>
      <c r="CE246" s="217"/>
      <c r="CF246" s="217"/>
      <c r="CG246" s="217"/>
      <c r="CH246" s="217"/>
      <c r="CI246" s="217"/>
      <c r="CJ246" s="217"/>
      <c r="CK246" s="217"/>
      <c r="CL246" s="217"/>
      <c r="CM246" s="217"/>
      <c r="CN246" s="217"/>
      <c r="CO246" s="217"/>
      <c r="CP246" s="217"/>
      <c r="CQ246" s="217"/>
      <c r="CR246" s="217"/>
      <c r="CS246" s="217"/>
      <c r="CT246" s="217"/>
      <c r="CU246" s="217"/>
      <c r="CV246" s="217"/>
      <c r="CW246" s="217"/>
      <c r="CX246" s="217"/>
      <c r="CY246" s="217"/>
      <c r="CZ246" s="217"/>
      <c r="DA246" s="217"/>
      <c r="DB246" s="217"/>
      <c r="DC246" s="217"/>
      <c r="DD246" s="217"/>
      <c r="DE246" s="217"/>
      <c r="DF246" s="217"/>
      <c r="DG246" s="217"/>
      <c r="DH246" s="217"/>
      <c r="DI246" s="217"/>
      <c r="DJ246" s="217"/>
      <c r="DK246" s="217"/>
      <c r="DL246" s="217"/>
      <c r="DM246" s="217"/>
      <c r="DN246" s="217"/>
      <c r="DO246" s="217"/>
    </row>
    <row r="247" spans="1:119" ht="12.75" customHeight="1">
      <c r="A247" s="40">
        <v>4</v>
      </c>
      <c r="B247" s="78">
        <f aca="true" t="shared" si="35" ref="B247:B277">+B246+1</f>
        <v>239</v>
      </c>
      <c r="C247" s="51">
        <v>1106</v>
      </c>
      <c r="D247" s="192" t="s">
        <v>190</v>
      </c>
      <c r="E247" s="50" t="s">
        <v>32</v>
      </c>
      <c r="F247" s="50" t="s">
        <v>29</v>
      </c>
      <c r="G247" s="50" t="s">
        <v>146</v>
      </c>
      <c r="H247" s="155">
        <v>13</v>
      </c>
      <c r="I247" s="79">
        <v>1</v>
      </c>
      <c r="J247" s="170"/>
      <c r="K247" s="164">
        <f t="shared" si="30"/>
        <v>1</v>
      </c>
      <c r="L247" s="47">
        <v>1</v>
      </c>
      <c r="M247" s="47"/>
      <c r="N247" s="164">
        <f t="shared" si="34"/>
        <v>5</v>
      </c>
      <c r="O247" s="47">
        <v>5</v>
      </c>
      <c r="P247" s="47"/>
      <c r="Q247" s="69">
        <f t="shared" si="33"/>
        <v>74.69</v>
      </c>
      <c r="R247" s="70">
        <v>74.69</v>
      </c>
      <c r="S247" s="70"/>
      <c r="T247" s="69">
        <f t="shared" si="31"/>
        <v>0</v>
      </c>
      <c r="U247" s="81"/>
      <c r="V247" s="81"/>
      <c r="W247" s="66"/>
      <c r="X247" s="66">
        <v>1935</v>
      </c>
      <c r="Y247" s="71"/>
      <c r="Z247" s="46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19"/>
      <c r="AK247" s="219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20"/>
      <c r="AV247" s="220"/>
      <c r="AW247" s="4"/>
      <c r="BN247" s="217"/>
      <c r="BO247" s="217"/>
      <c r="BP247" s="217"/>
      <c r="BQ247" s="217"/>
      <c r="BR247" s="217"/>
      <c r="BS247" s="217"/>
      <c r="BT247" s="217"/>
      <c r="BU247" s="217"/>
      <c r="BV247" s="217"/>
      <c r="BW247" s="217"/>
      <c r="BX247" s="217"/>
      <c r="BY247" s="217"/>
      <c r="BZ247" s="217"/>
      <c r="CA247" s="217"/>
      <c r="CB247" s="217"/>
      <c r="CC247" s="217"/>
      <c r="CD247" s="217"/>
      <c r="CE247" s="217"/>
      <c r="CF247" s="217"/>
      <c r="CG247" s="217"/>
      <c r="CH247" s="217"/>
      <c r="CI247" s="217"/>
      <c r="CJ247" s="217"/>
      <c r="CK247" s="217"/>
      <c r="CL247" s="217"/>
      <c r="CM247" s="217"/>
      <c r="CN247" s="217"/>
      <c r="CO247" s="217"/>
      <c r="CP247" s="217"/>
      <c r="CQ247" s="217"/>
      <c r="CR247" s="217"/>
      <c r="CS247" s="217"/>
      <c r="CT247" s="217"/>
      <c r="CU247" s="217"/>
      <c r="CV247" s="217"/>
      <c r="CW247" s="217"/>
      <c r="CX247" s="217"/>
      <c r="CY247" s="217"/>
      <c r="CZ247" s="217"/>
      <c r="DA247" s="217"/>
      <c r="DB247" s="217"/>
      <c r="DC247" s="217"/>
      <c r="DD247" s="217"/>
      <c r="DE247" s="217"/>
      <c r="DF247" s="217"/>
      <c r="DG247" s="217"/>
      <c r="DH247" s="217"/>
      <c r="DI247" s="217"/>
      <c r="DJ247" s="217"/>
      <c r="DK247" s="217"/>
      <c r="DL247" s="217"/>
      <c r="DM247" s="217"/>
      <c r="DN247" s="217"/>
      <c r="DO247" s="217"/>
    </row>
    <row r="248" spans="1:119" ht="12.75" customHeight="1">
      <c r="A248" s="40">
        <v>4</v>
      </c>
      <c r="B248" s="78">
        <f t="shared" si="35"/>
        <v>240</v>
      </c>
      <c r="C248" s="51">
        <v>1107</v>
      </c>
      <c r="D248" s="192" t="s">
        <v>190</v>
      </c>
      <c r="E248" s="50" t="s">
        <v>32</v>
      </c>
      <c r="F248" s="50" t="s">
        <v>29</v>
      </c>
      <c r="G248" s="50" t="s">
        <v>146</v>
      </c>
      <c r="H248" s="155">
        <v>15</v>
      </c>
      <c r="I248" s="79">
        <v>1</v>
      </c>
      <c r="J248" s="170"/>
      <c r="K248" s="164">
        <f t="shared" si="30"/>
        <v>2</v>
      </c>
      <c r="L248" s="47">
        <v>2</v>
      </c>
      <c r="M248" s="47"/>
      <c r="N248" s="164">
        <f t="shared" si="34"/>
        <v>10</v>
      </c>
      <c r="O248" s="47">
        <v>10</v>
      </c>
      <c r="P248" s="47"/>
      <c r="Q248" s="69">
        <f t="shared" si="33"/>
        <v>149.38</v>
      </c>
      <c r="R248" s="70">
        <v>149.38</v>
      </c>
      <c r="S248" s="70"/>
      <c r="T248" s="69">
        <f t="shared" si="31"/>
        <v>0</v>
      </c>
      <c r="U248" s="81"/>
      <c r="V248" s="81"/>
      <c r="W248" s="66"/>
      <c r="X248" s="66">
        <v>1935</v>
      </c>
      <c r="Y248" s="71"/>
      <c r="Z248" s="46"/>
      <c r="AA248" s="219"/>
      <c r="AB248" s="219"/>
      <c r="AC248" s="219"/>
      <c r="AD248" s="219"/>
      <c r="AE248" s="219"/>
      <c r="AF248" s="219"/>
      <c r="AG248" s="219"/>
      <c r="AH248" s="219"/>
      <c r="AI248" s="219"/>
      <c r="AJ248" s="219"/>
      <c r="AK248" s="219"/>
      <c r="AL248" s="219"/>
      <c r="AM248" s="219"/>
      <c r="AN248" s="219"/>
      <c r="AO248" s="219"/>
      <c r="AP248" s="219"/>
      <c r="AQ248" s="219"/>
      <c r="AR248" s="219"/>
      <c r="AS248" s="219"/>
      <c r="AT248" s="219"/>
      <c r="AU248" s="220"/>
      <c r="AV248" s="220"/>
      <c r="AW248" s="4"/>
      <c r="BN248" s="217"/>
      <c r="BO248" s="217"/>
      <c r="BP248" s="217"/>
      <c r="BQ248" s="217"/>
      <c r="BR248" s="217"/>
      <c r="BS248" s="217"/>
      <c r="BT248" s="217"/>
      <c r="BU248" s="217"/>
      <c r="BV248" s="217"/>
      <c r="BW248" s="217"/>
      <c r="BX248" s="217"/>
      <c r="BY248" s="217"/>
      <c r="BZ248" s="217"/>
      <c r="CA248" s="217"/>
      <c r="CB248" s="217"/>
      <c r="CC248" s="217"/>
      <c r="CD248" s="217"/>
      <c r="CE248" s="217"/>
      <c r="CF248" s="217"/>
      <c r="CG248" s="217"/>
      <c r="CH248" s="217"/>
      <c r="CI248" s="217"/>
      <c r="CJ248" s="217"/>
      <c r="CK248" s="217"/>
      <c r="CL248" s="217"/>
      <c r="CM248" s="217"/>
      <c r="CN248" s="217"/>
      <c r="CO248" s="217"/>
      <c r="CP248" s="217"/>
      <c r="CQ248" s="217"/>
      <c r="CR248" s="217"/>
      <c r="CS248" s="217"/>
      <c r="CT248" s="217"/>
      <c r="CU248" s="217"/>
      <c r="CV248" s="217"/>
      <c r="CW248" s="217"/>
      <c r="CX248" s="217"/>
      <c r="CY248" s="217"/>
      <c r="CZ248" s="217"/>
      <c r="DA248" s="217"/>
      <c r="DB248" s="217"/>
      <c r="DC248" s="217"/>
      <c r="DD248" s="217"/>
      <c r="DE248" s="217"/>
      <c r="DF248" s="217"/>
      <c r="DG248" s="217"/>
      <c r="DH248" s="217"/>
      <c r="DI248" s="217"/>
      <c r="DJ248" s="217"/>
      <c r="DK248" s="217"/>
      <c r="DL248" s="217"/>
      <c r="DM248" s="217"/>
      <c r="DN248" s="217"/>
      <c r="DO248" s="217"/>
    </row>
    <row r="249" spans="1:119" ht="12.75" customHeight="1">
      <c r="A249" s="40">
        <v>4</v>
      </c>
      <c r="B249" s="82">
        <f t="shared" si="35"/>
        <v>241</v>
      </c>
      <c r="C249" s="59">
        <v>1108</v>
      </c>
      <c r="D249" s="194" t="s">
        <v>190</v>
      </c>
      <c r="E249" s="58" t="s">
        <v>32</v>
      </c>
      <c r="F249" s="58" t="s">
        <v>29</v>
      </c>
      <c r="G249" s="58" t="s">
        <v>146</v>
      </c>
      <c r="H249" s="156">
        <v>17</v>
      </c>
      <c r="I249" s="79"/>
      <c r="J249" s="170"/>
      <c r="K249" s="164">
        <f t="shared" si="30"/>
        <v>0</v>
      </c>
      <c r="L249" s="47"/>
      <c r="M249" s="47"/>
      <c r="N249" s="164">
        <f t="shared" si="34"/>
        <v>0</v>
      </c>
      <c r="O249" s="47"/>
      <c r="P249" s="47"/>
      <c r="Q249" s="69">
        <f t="shared" si="33"/>
        <v>0</v>
      </c>
      <c r="R249" s="70"/>
      <c r="S249" s="70"/>
      <c r="T249" s="69">
        <f t="shared" si="31"/>
        <v>0</v>
      </c>
      <c r="U249" s="81"/>
      <c r="V249" s="81"/>
      <c r="W249" s="66"/>
      <c r="X249" s="66">
        <v>1935</v>
      </c>
      <c r="Y249" s="71"/>
      <c r="Z249" s="46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219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20"/>
      <c r="AV249" s="220"/>
      <c r="AW249" s="4"/>
      <c r="BN249" s="217"/>
      <c r="BO249" s="217"/>
      <c r="BP249" s="217"/>
      <c r="BQ249" s="217"/>
      <c r="BR249" s="217"/>
      <c r="BS249" s="217"/>
      <c r="BT249" s="217"/>
      <c r="BU249" s="217"/>
      <c r="BV249" s="217"/>
      <c r="BW249" s="217"/>
      <c r="BX249" s="217"/>
      <c r="BY249" s="217"/>
      <c r="BZ249" s="217"/>
      <c r="CA249" s="217"/>
      <c r="CB249" s="217"/>
      <c r="CC249" s="217"/>
      <c r="CD249" s="217"/>
      <c r="CE249" s="217"/>
      <c r="CF249" s="217"/>
      <c r="CG249" s="217"/>
      <c r="CH249" s="217"/>
      <c r="CI249" s="217"/>
      <c r="CJ249" s="217"/>
      <c r="CK249" s="217"/>
      <c r="CL249" s="217"/>
      <c r="CM249" s="217"/>
      <c r="CN249" s="217"/>
      <c r="CO249" s="217"/>
      <c r="CP249" s="217"/>
      <c r="CQ249" s="217"/>
      <c r="CR249" s="217"/>
      <c r="CS249" s="217"/>
      <c r="CT249" s="217"/>
      <c r="CU249" s="217"/>
      <c r="CV249" s="217"/>
      <c r="CW249" s="217"/>
      <c r="CX249" s="217"/>
      <c r="CY249" s="217"/>
      <c r="CZ249" s="217"/>
      <c r="DA249" s="217"/>
      <c r="DB249" s="217"/>
      <c r="DC249" s="217"/>
      <c r="DD249" s="217"/>
      <c r="DE249" s="217"/>
      <c r="DF249" s="217"/>
      <c r="DG249" s="217"/>
      <c r="DH249" s="217"/>
      <c r="DI249" s="217"/>
      <c r="DJ249" s="217"/>
      <c r="DK249" s="217"/>
      <c r="DL249" s="217"/>
      <c r="DM249" s="217"/>
      <c r="DN249" s="217"/>
      <c r="DO249" s="217"/>
    </row>
    <row r="250" spans="1:119" ht="12.75" customHeight="1">
      <c r="A250" s="40">
        <v>3</v>
      </c>
      <c r="B250" s="77">
        <f t="shared" si="35"/>
        <v>242</v>
      </c>
      <c r="C250" s="41">
        <v>3013</v>
      </c>
      <c r="D250" s="191" t="s">
        <v>189</v>
      </c>
      <c r="E250" s="10" t="s">
        <v>28</v>
      </c>
      <c r="F250" s="10" t="s">
        <v>77</v>
      </c>
      <c r="G250" s="10" t="s">
        <v>78</v>
      </c>
      <c r="H250" s="154">
        <v>1</v>
      </c>
      <c r="I250" s="79"/>
      <c r="J250" s="170"/>
      <c r="K250" s="164">
        <f t="shared" si="30"/>
        <v>0</v>
      </c>
      <c r="L250" s="47"/>
      <c r="M250" s="47"/>
      <c r="N250" s="164">
        <f t="shared" si="34"/>
        <v>0</v>
      </c>
      <c r="O250" s="47"/>
      <c r="P250" s="47"/>
      <c r="Q250" s="69">
        <f t="shared" si="33"/>
        <v>0</v>
      </c>
      <c r="R250" s="70"/>
      <c r="S250" s="70"/>
      <c r="T250" s="69">
        <f t="shared" si="31"/>
        <v>0</v>
      </c>
      <c r="U250" s="81"/>
      <c r="V250" s="81"/>
      <c r="W250" s="66"/>
      <c r="X250" s="66">
        <v>1900</v>
      </c>
      <c r="Y250" s="71"/>
      <c r="Z250" s="46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20"/>
      <c r="AV250" s="220"/>
      <c r="AW250" s="4"/>
      <c r="BN250" s="217"/>
      <c r="BO250" s="217"/>
      <c r="BP250" s="217"/>
      <c r="BQ250" s="217"/>
      <c r="BR250" s="217"/>
      <c r="BS250" s="217"/>
      <c r="BT250" s="217"/>
      <c r="BU250" s="217"/>
      <c r="BV250" s="217"/>
      <c r="BW250" s="217"/>
      <c r="BX250" s="217"/>
      <c r="BY250" s="217"/>
      <c r="BZ250" s="217"/>
      <c r="CA250" s="217"/>
      <c r="CB250" s="217"/>
      <c r="CC250" s="217"/>
      <c r="CD250" s="217"/>
      <c r="CE250" s="217"/>
      <c r="CF250" s="217"/>
      <c r="CG250" s="217"/>
      <c r="CH250" s="217"/>
      <c r="CI250" s="217"/>
      <c r="CJ250" s="217"/>
      <c r="CK250" s="217"/>
      <c r="CL250" s="217"/>
      <c r="CM250" s="217"/>
      <c r="CN250" s="217"/>
      <c r="CO250" s="217"/>
      <c r="CP250" s="217"/>
      <c r="CQ250" s="217"/>
      <c r="CR250" s="217"/>
      <c r="CS250" s="217"/>
      <c r="CT250" s="217"/>
      <c r="CU250" s="217"/>
      <c r="CV250" s="217"/>
      <c r="CW250" s="217"/>
      <c r="CX250" s="217"/>
      <c r="CY250" s="217"/>
      <c r="CZ250" s="217"/>
      <c r="DA250" s="217"/>
      <c r="DB250" s="217"/>
      <c r="DC250" s="217"/>
      <c r="DD250" s="217"/>
      <c r="DE250" s="217"/>
      <c r="DF250" s="217"/>
      <c r="DG250" s="217"/>
      <c r="DH250" s="217"/>
      <c r="DI250" s="217"/>
      <c r="DJ250" s="217"/>
      <c r="DK250" s="217"/>
      <c r="DL250" s="217"/>
      <c r="DM250" s="217"/>
      <c r="DN250" s="217"/>
      <c r="DO250" s="217"/>
    </row>
    <row r="251" spans="1:119" ht="12.75" customHeight="1">
      <c r="A251" s="40">
        <v>3</v>
      </c>
      <c r="B251" s="77">
        <f t="shared" si="35"/>
        <v>243</v>
      </c>
      <c r="C251" s="41">
        <v>3014</v>
      </c>
      <c r="D251" s="191" t="s">
        <v>189</v>
      </c>
      <c r="E251" s="10" t="s">
        <v>28</v>
      </c>
      <c r="F251" s="10" t="s">
        <v>77</v>
      </c>
      <c r="G251" s="10" t="s">
        <v>78</v>
      </c>
      <c r="H251" s="154">
        <v>2</v>
      </c>
      <c r="I251" s="79"/>
      <c r="J251" s="170"/>
      <c r="K251" s="164">
        <f t="shared" si="30"/>
        <v>0</v>
      </c>
      <c r="L251" s="47"/>
      <c r="M251" s="47"/>
      <c r="N251" s="164">
        <f t="shared" si="34"/>
        <v>0</v>
      </c>
      <c r="O251" s="47"/>
      <c r="P251" s="47"/>
      <c r="Q251" s="69">
        <f t="shared" si="33"/>
        <v>0</v>
      </c>
      <c r="R251" s="70"/>
      <c r="S251" s="70"/>
      <c r="T251" s="69">
        <f t="shared" si="31"/>
        <v>0</v>
      </c>
      <c r="U251" s="81"/>
      <c r="V251" s="81"/>
      <c r="W251" s="66"/>
      <c r="X251" s="66">
        <v>1900</v>
      </c>
      <c r="Y251" s="71"/>
      <c r="Z251" s="46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19"/>
      <c r="AK251" s="219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20"/>
      <c r="AV251" s="220"/>
      <c r="AW251" s="4"/>
      <c r="BN251" s="217"/>
      <c r="BO251" s="217"/>
      <c r="BP251" s="217"/>
      <c r="BQ251" s="217"/>
      <c r="BR251" s="217"/>
      <c r="BS251" s="217"/>
      <c r="BT251" s="217"/>
      <c r="BU251" s="217"/>
      <c r="BV251" s="217"/>
      <c r="BW251" s="217"/>
      <c r="BX251" s="217"/>
      <c r="BY251" s="217"/>
      <c r="BZ251" s="217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7"/>
      <c r="CM251" s="217"/>
      <c r="CN251" s="217"/>
      <c r="CO251" s="217"/>
      <c r="CP251" s="217"/>
      <c r="CQ251" s="217"/>
      <c r="CR251" s="217"/>
      <c r="CS251" s="217"/>
      <c r="CT251" s="217"/>
      <c r="CU251" s="217"/>
      <c r="CV251" s="217"/>
      <c r="CW251" s="217"/>
      <c r="CX251" s="217"/>
      <c r="CY251" s="217"/>
      <c r="CZ251" s="217"/>
      <c r="DA251" s="217"/>
      <c r="DB251" s="217"/>
      <c r="DC251" s="217"/>
      <c r="DD251" s="217"/>
      <c r="DE251" s="217"/>
      <c r="DF251" s="217"/>
      <c r="DG251" s="217"/>
      <c r="DH251" s="217"/>
      <c r="DI251" s="217"/>
      <c r="DJ251" s="217"/>
      <c r="DK251" s="217"/>
      <c r="DL251" s="217"/>
      <c r="DM251" s="217"/>
      <c r="DN251" s="217"/>
      <c r="DO251" s="217"/>
    </row>
    <row r="252" spans="1:119" ht="12.75" customHeight="1">
      <c r="A252" s="40">
        <v>3</v>
      </c>
      <c r="B252" s="77">
        <f t="shared" si="35"/>
        <v>244</v>
      </c>
      <c r="C252" s="41">
        <v>3015</v>
      </c>
      <c r="D252" s="191" t="s">
        <v>189</v>
      </c>
      <c r="E252" s="10" t="s">
        <v>41</v>
      </c>
      <c r="F252" s="10" t="s">
        <v>77</v>
      </c>
      <c r="G252" s="10" t="s">
        <v>78</v>
      </c>
      <c r="H252" s="154">
        <v>3</v>
      </c>
      <c r="I252" s="79"/>
      <c r="J252" s="170"/>
      <c r="K252" s="164">
        <f t="shared" si="30"/>
        <v>0</v>
      </c>
      <c r="L252" s="47"/>
      <c r="M252" s="47"/>
      <c r="N252" s="164">
        <f t="shared" si="34"/>
        <v>0</v>
      </c>
      <c r="O252" s="47"/>
      <c r="P252" s="47"/>
      <c r="Q252" s="69">
        <f t="shared" si="33"/>
        <v>0</v>
      </c>
      <c r="R252" s="70"/>
      <c r="S252" s="70"/>
      <c r="T252" s="69">
        <f t="shared" si="31"/>
        <v>0</v>
      </c>
      <c r="U252" s="81"/>
      <c r="V252" s="81"/>
      <c r="W252" s="66"/>
      <c r="X252" s="66">
        <v>1900</v>
      </c>
      <c r="Y252" s="71"/>
      <c r="Z252" s="46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20"/>
      <c r="AV252" s="220"/>
      <c r="AW252" s="4"/>
      <c r="BN252" s="217"/>
      <c r="BO252" s="217"/>
      <c r="BP252" s="217"/>
      <c r="BQ252" s="217"/>
      <c r="BR252" s="217"/>
      <c r="BS252" s="217"/>
      <c r="BT252" s="217"/>
      <c r="BU252" s="217"/>
      <c r="BV252" s="217"/>
      <c r="BW252" s="217"/>
      <c r="BX252" s="217"/>
      <c r="BY252" s="217"/>
      <c r="BZ252" s="217"/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7"/>
      <c r="CM252" s="217"/>
      <c r="CN252" s="217"/>
      <c r="CO252" s="217"/>
      <c r="CP252" s="217"/>
      <c r="CQ252" s="217"/>
      <c r="CR252" s="217"/>
      <c r="CS252" s="217"/>
      <c r="CT252" s="217"/>
      <c r="CU252" s="217"/>
      <c r="CV252" s="217"/>
      <c r="CW252" s="217"/>
      <c r="CX252" s="217"/>
      <c r="CY252" s="217"/>
      <c r="CZ252" s="217"/>
      <c r="DA252" s="217"/>
      <c r="DB252" s="217"/>
      <c r="DC252" s="217"/>
      <c r="DD252" s="217"/>
      <c r="DE252" s="217"/>
      <c r="DF252" s="217"/>
      <c r="DG252" s="217"/>
      <c r="DH252" s="217"/>
      <c r="DI252" s="217"/>
      <c r="DJ252" s="217"/>
      <c r="DK252" s="217"/>
      <c r="DL252" s="217"/>
      <c r="DM252" s="217"/>
      <c r="DN252" s="217"/>
      <c r="DO252" s="217"/>
    </row>
    <row r="253" spans="1:119" ht="12.75" customHeight="1">
      <c r="A253" s="40">
        <v>3</v>
      </c>
      <c r="B253" s="78">
        <f t="shared" si="35"/>
        <v>245</v>
      </c>
      <c r="C253" s="51">
        <v>3018</v>
      </c>
      <c r="D253" s="192" t="s">
        <v>190</v>
      </c>
      <c r="E253" s="50" t="s">
        <v>28</v>
      </c>
      <c r="F253" s="50" t="s">
        <v>77</v>
      </c>
      <c r="G253" s="50" t="s">
        <v>79</v>
      </c>
      <c r="H253" s="155">
        <v>1</v>
      </c>
      <c r="I253" s="79">
        <v>1</v>
      </c>
      <c r="J253" s="170"/>
      <c r="K253" s="164">
        <f t="shared" si="30"/>
        <v>1</v>
      </c>
      <c r="L253" s="47">
        <v>1</v>
      </c>
      <c r="M253" s="47"/>
      <c r="N253" s="164">
        <f t="shared" si="34"/>
        <v>3</v>
      </c>
      <c r="O253" s="47">
        <v>3</v>
      </c>
      <c r="P253" s="47"/>
      <c r="Q253" s="69">
        <f t="shared" si="33"/>
        <v>41.51</v>
      </c>
      <c r="R253" s="70">
        <v>41.51</v>
      </c>
      <c r="S253" s="70"/>
      <c r="T253" s="69">
        <f t="shared" si="31"/>
        <v>0</v>
      </c>
      <c r="U253" s="81"/>
      <c r="V253" s="81"/>
      <c r="W253" s="66"/>
      <c r="X253" s="66">
        <v>1898</v>
      </c>
      <c r="Y253" s="71"/>
      <c r="Z253" s="46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20"/>
      <c r="AV253" s="220"/>
      <c r="AW253" s="4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7"/>
      <c r="CM253" s="217"/>
      <c r="CN253" s="217"/>
      <c r="CO253" s="217"/>
      <c r="CP253" s="217"/>
      <c r="CQ253" s="217"/>
      <c r="CR253" s="217"/>
      <c r="CS253" s="217"/>
      <c r="CT253" s="217"/>
      <c r="CU253" s="217"/>
      <c r="CV253" s="217"/>
      <c r="CW253" s="217"/>
      <c r="CX253" s="217"/>
      <c r="CY253" s="217"/>
      <c r="CZ253" s="217"/>
      <c r="DA253" s="217"/>
      <c r="DB253" s="217"/>
      <c r="DC253" s="217"/>
      <c r="DD253" s="217"/>
      <c r="DE253" s="217"/>
      <c r="DF253" s="217"/>
      <c r="DG253" s="217"/>
      <c r="DH253" s="217"/>
      <c r="DI253" s="217"/>
      <c r="DJ253" s="217"/>
      <c r="DK253" s="217"/>
      <c r="DL253" s="217"/>
      <c r="DM253" s="217"/>
      <c r="DN253" s="217"/>
      <c r="DO253" s="217"/>
    </row>
    <row r="254" spans="1:119" ht="12.75" customHeight="1">
      <c r="A254" s="40">
        <v>3</v>
      </c>
      <c r="B254" s="77">
        <f t="shared" si="35"/>
        <v>246</v>
      </c>
      <c r="C254" s="41">
        <v>3019</v>
      </c>
      <c r="D254" s="191" t="s">
        <v>189</v>
      </c>
      <c r="E254" s="10" t="s">
        <v>28</v>
      </c>
      <c r="F254" s="10" t="s">
        <v>77</v>
      </c>
      <c r="G254" s="10" t="s">
        <v>79</v>
      </c>
      <c r="H254" s="154">
        <v>2</v>
      </c>
      <c r="I254" s="79"/>
      <c r="J254" s="170"/>
      <c r="K254" s="164">
        <f t="shared" si="30"/>
        <v>0</v>
      </c>
      <c r="L254" s="47"/>
      <c r="M254" s="47"/>
      <c r="N254" s="164">
        <f t="shared" si="34"/>
        <v>0</v>
      </c>
      <c r="O254" s="47"/>
      <c r="P254" s="47"/>
      <c r="Q254" s="69">
        <f t="shared" si="33"/>
        <v>0</v>
      </c>
      <c r="R254" s="70"/>
      <c r="S254" s="70"/>
      <c r="T254" s="69">
        <f t="shared" si="31"/>
        <v>0</v>
      </c>
      <c r="U254" s="81"/>
      <c r="V254" s="81"/>
      <c r="W254" s="66"/>
      <c r="X254" s="66">
        <v>1902</v>
      </c>
      <c r="Y254" s="71"/>
      <c r="Z254" s="46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20"/>
      <c r="AV254" s="220"/>
      <c r="AW254" s="4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7"/>
      <c r="DF254" s="217"/>
      <c r="DG254" s="217"/>
      <c r="DH254" s="217"/>
      <c r="DI254" s="217"/>
      <c r="DJ254" s="217"/>
      <c r="DK254" s="217"/>
      <c r="DL254" s="217"/>
      <c r="DM254" s="217"/>
      <c r="DN254" s="217"/>
      <c r="DO254" s="217"/>
    </row>
    <row r="255" spans="1:119" ht="12.75" customHeight="1">
      <c r="A255" s="40">
        <v>3</v>
      </c>
      <c r="B255" s="77">
        <f t="shared" si="35"/>
        <v>247</v>
      </c>
      <c r="C255" s="41">
        <v>3020</v>
      </c>
      <c r="D255" s="191" t="s">
        <v>189</v>
      </c>
      <c r="E255" s="10" t="s">
        <v>41</v>
      </c>
      <c r="F255" s="10" t="s">
        <v>77</v>
      </c>
      <c r="G255" s="10" t="s">
        <v>79</v>
      </c>
      <c r="H255" s="154">
        <v>3</v>
      </c>
      <c r="I255" s="79"/>
      <c r="J255" s="170"/>
      <c r="K255" s="164">
        <f t="shared" si="30"/>
        <v>0</v>
      </c>
      <c r="L255" s="47"/>
      <c r="M255" s="47"/>
      <c r="N255" s="164">
        <f t="shared" si="34"/>
        <v>0</v>
      </c>
      <c r="O255" s="47"/>
      <c r="P255" s="47"/>
      <c r="Q255" s="69">
        <f t="shared" si="33"/>
        <v>0</v>
      </c>
      <c r="R255" s="70"/>
      <c r="S255" s="70"/>
      <c r="T255" s="69">
        <f t="shared" si="31"/>
        <v>0</v>
      </c>
      <c r="U255" s="81"/>
      <c r="V255" s="81"/>
      <c r="W255" s="66"/>
      <c r="X255" s="66">
        <v>1902</v>
      </c>
      <c r="Y255" s="71"/>
      <c r="Z255" s="46"/>
      <c r="AA255" s="219"/>
      <c r="AB255" s="219"/>
      <c r="AC255" s="219"/>
      <c r="AD255" s="219"/>
      <c r="AE255" s="219"/>
      <c r="AF255" s="219"/>
      <c r="AG255" s="219"/>
      <c r="AH255" s="219"/>
      <c r="AI255" s="219"/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20"/>
      <c r="AV255" s="220"/>
      <c r="AW255" s="4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  <c r="CQ255" s="217"/>
      <c r="CR255" s="217"/>
      <c r="CS255" s="217"/>
      <c r="CT255" s="217"/>
      <c r="CU255" s="217"/>
      <c r="CV255" s="217"/>
      <c r="CW255" s="217"/>
      <c r="CX255" s="217"/>
      <c r="CY255" s="217"/>
      <c r="CZ255" s="217"/>
      <c r="DA255" s="217"/>
      <c r="DB255" s="217"/>
      <c r="DC255" s="217"/>
      <c r="DD255" s="217"/>
      <c r="DE255" s="217"/>
      <c r="DF255" s="217"/>
      <c r="DG255" s="217"/>
      <c r="DH255" s="217"/>
      <c r="DI255" s="217"/>
      <c r="DJ255" s="217"/>
      <c r="DK255" s="217"/>
      <c r="DL255" s="217"/>
      <c r="DM255" s="217"/>
      <c r="DN255" s="217"/>
      <c r="DO255" s="217"/>
    </row>
    <row r="256" spans="1:119" ht="12.75" customHeight="1">
      <c r="A256" s="40">
        <v>3</v>
      </c>
      <c r="B256" s="78">
        <f t="shared" si="35"/>
        <v>248</v>
      </c>
      <c r="C256" s="51">
        <v>3024</v>
      </c>
      <c r="D256" s="192" t="s">
        <v>190</v>
      </c>
      <c r="E256" s="50" t="s">
        <v>28</v>
      </c>
      <c r="F256" s="50" t="s">
        <v>77</v>
      </c>
      <c r="G256" s="50" t="s">
        <v>80</v>
      </c>
      <c r="H256" s="155">
        <v>2</v>
      </c>
      <c r="I256" s="79">
        <v>1</v>
      </c>
      <c r="J256" s="170"/>
      <c r="K256" s="164">
        <f t="shared" si="30"/>
        <v>1</v>
      </c>
      <c r="L256" s="47">
        <v>1</v>
      </c>
      <c r="M256" s="47"/>
      <c r="N256" s="164">
        <f t="shared" si="34"/>
        <v>3</v>
      </c>
      <c r="O256" s="47">
        <v>3</v>
      </c>
      <c r="P256" s="47"/>
      <c r="Q256" s="69">
        <f t="shared" si="33"/>
        <v>58.13</v>
      </c>
      <c r="R256" s="70">
        <v>58.13</v>
      </c>
      <c r="S256" s="70"/>
      <c r="T256" s="69">
        <f t="shared" si="31"/>
        <v>0</v>
      </c>
      <c r="U256" s="81"/>
      <c r="V256" s="81"/>
      <c r="W256" s="66"/>
      <c r="X256" s="66">
        <v>1900</v>
      </c>
      <c r="Y256" s="71"/>
      <c r="Z256" s="46"/>
      <c r="AA256" s="219"/>
      <c r="AB256" s="219"/>
      <c r="AC256" s="219"/>
      <c r="AD256" s="219"/>
      <c r="AE256" s="219"/>
      <c r="AF256" s="219"/>
      <c r="AG256" s="219"/>
      <c r="AH256" s="219"/>
      <c r="AI256" s="219"/>
      <c r="AJ256" s="219"/>
      <c r="AK256" s="219"/>
      <c r="AL256" s="219"/>
      <c r="AM256" s="219"/>
      <c r="AN256" s="219"/>
      <c r="AO256" s="219"/>
      <c r="AP256" s="219"/>
      <c r="AQ256" s="219"/>
      <c r="AR256" s="219"/>
      <c r="AS256" s="219"/>
      <c r="AT256" s="219"/>
      <c r="AU256" s="220"/>
      <c r="AV256" s="220"/>
      <c r="AW256" s="4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  <c r="CW256" s="217"/>
      <c r="CX256" s="217"/>
      <c r="CY256" s="217"/>
      <c r="CZ256" s="217"/>
      <c r="DA256" s="217"/>
      <c r="DB256" s="217"/>
      <c r="DC256" s="217"/>
      <c r="DD256" s="217"/>
      <c r="DE256" s="217"/>
      <c r="DF256" s="217"/>
      <c r="DG256" s="217"/>
      <c r="DH256" s="217"/>
      <c r="DI256" s="217"/>
      <c r="DJ256" s="217"/>
      <c r="DK256" s="217"/>
      <c r="DL256" s="217"/>
      <c r="DM256" s="217"/>
      <c r="DN256" s="217"/>
      <c r="DO256" s="217"/>
    </row>
    <row r="257" spans="1:119" ht="12.75" customHeight="1">
      <c r="A257" s="40">
        <v>3</v>
      </c>
      <c r="B257" s="77">
        <f t="shared" si="35"/>
        <v>249</v>
      </c>
      <c r="C257" s="41">
        <v>3215</v>
      </c>
      <c r="D257" s="191" t="s">
        <v>189</v>
      </c>
      <c r="E257" s="10" t="s">
        <v>28</v>
      </c>
      <c r="F257" s="10" t="s">
        <v>77</v>
      </c>
      <c r="G257" s="10" t="s">
        <v>80</v>
      </c>
      <c r="H257" s="154">
        <v>3</v>
      </c>
      <c r="I257" s="79"/>
      <c r="J257" s="170"/>
      <c r="K257" s="164">
        <f t="shared" si="30"/>
        <v>0</v>
      </c>
      <c r="L257" s="47"/>
      <c r="M257" s="47"/>
      <c r="N257" s="164">
        <f t="shared" si="34"/>
        <v>0</v>
      </c>
      <c r="O257" s="47"/>
      <c r="P257" s="47"/>
      <c r="Q257" s="69">
        <f t="shared" si="33"/>
        <v>0</v>
      </c>
      <c r="R257" s="70"/>
      <c r="S257" s="70"/>
      <c r="T257" s="69">
        <f t="shared" si="31"/>
        <v>0</v>
      </c>
      <c r="U257" s="81"/>
      <c r="V257" s="81"/>
      <c r="W257" s="66"/>
      <c r="X257" s="171">
        <v>1900</v>
      </c>
      <c r="Y257" s="71"/>
      <c r="Z257" s="46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4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7"/>
      <c r="DF257" s="217"/>
      <c r="DG257" s="217"/>
      <c r="DH257" s="217"/>
      <c r="DI257" s="217"/>
      <c r="DJ257" s="217"/>
      <c r="DK257" s="217"/>
      <c r="DL257" s="217"/>
      <c r="DM257" s="217"/>
      <c r="DN257" s="217"/>
      <c r="DO257" s="217"/>
    </row>
    <row r="258" spans="1:119" ht="12.75" customHeight="1">
      <c r="A258" s="40">
        <v>3</v>
      </c>
      <c r="B258" s="77">
        <f t="shared" si="35"/>
        <v>250</v>
      </c>
      <c r="C258" s="41">
        <v>3025</v>
      </c>
      <c r="D258" s="191" t="s">
        <v>189</v>
      </c>
      <c r="E258" s="10" t="s">
        <v>28</v>
      </c>
      <c r="F258" s="10" t="s">
        <v>77</v>
      </c>
      <c r="G258" s="10" t="s">
        <v>80</v>
      </c>
      <c r="H258" s="154">
        <v>5</v>
      </c>
      <c r="I258" s="79"/>
      <c r="J258" s="170"/>
      <c r="K258" s="164">
        <f t="shared" si="30"/>
        <v>0</v>
      </c>
      <c r="L258" s="47"/>
      <c r="M258" s="47"/>
      <c r="N258" s="164">
        <f t="shared" si="34"/>
        <v>0</v>
      </c>
      <c r="O258" s="47"/>
      <c r="P258" s="47"/>
      <c r="Q258" s="69">
        <f t="shared" si="33"/>
        <v>0</v>
      </c>
      <c r="R258" s="70"/>
      <c r="S258" s="70"/>
      <c r="T258" s="69">
        <f t="shared" si="31"/>
        <v>0</v>
      </c>
      <c r="U258" s="81"/>
      <c r="V258" s="81"/>
      <c r="W258" s="66"/>
      <c r="X258" s="66">
        <v>1900</v>
      </c>
      <c r="Y258" s="71"/>
      <c r="Z258" s="46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4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  <c r="CQ258" s="217"/>
      <c r="CR258" s="217"/>
      <c r="CS258" s="217"/>
      <c r="CT258" s="217"/>
      <c r="CU258" s="217"/>
      <c r="CV258" s="217"/>
      <c r="CW258" s="217"/>
      <c r="CX258" s="217"/>
      <c r="CY258" s="217"/>
      <c r="CZ258" s="217"/>
      <c r="DA258" s="217"/>
      <c r="DB258" s="217"/>
      <c r="DC258" s="217"/>
      <c r="DD258" s="217"/>
      <c r="DE258" s="217"/>
      <c r="DF258" s="217"/>
      <c r="DG258" s="217"/>
      <c r="DH258" s="217"/>
      <c r="DI258" s="217"/>
      <c r="DJ258" s="217"/>
      <c r="DK258" s="217"/>
      <c r="DL258" s="217"/>
      <c r="DM258" s="217"/>
      <c r="DN258" s="217"/>
      <c r="DO258" s="217"/>
    </row>
    <row r="259" spans="1:119" ht="12.75" customHeight="1">
      <c r="A259" s="40">
        <v>3</v>
      </c>
      <c r="B259" s="77">
        <f t="shared" si="35"/>
        <v>251</v>
      </c>
      <c r="C259" s="41">
        <v>6033</v>
      </c>
      <c r="D259" s="191" t="s">
        <v>189</v>
      </c>
      <c r="E259" s="10"/>
      <c r="F259" s="10" t="s">
        <v>77</v>
      </c>
      <c r="G259" s="10" t="s">
        <v>80</v>
      </c>
      <c r="H259" s="154">
        <v>7</v>
      </c>
      <c r="I259" s="79"/>
      <c r="J259" s="170"/>
      <c r="K259" s="164">
        <f t="shared" si="30"/>
        <v>0</v>
      </c>
      <c r="L259" s="47"/>
      <c r="M259" s="47"/>
      <c r="N259" s="164">
        <f t="shared" si="34"/>
        <v>0</v>
      </c>
      <c r="O259" s="47"/>
      <c r="P259" s="47"/>
      <c r="Q259" s="69">
        <f t="shared" si="33"/>
        <v>0</v>
      </c>
      <c r="R259" s="70"/>
      <c r="S259" s="70"/>
      <c r="T259" s="69">
        <f t="shared" si="31"/>
        <v>0</v>
      </c>
      <c r="U259" s="81"/>
      <c r="V259" s="81"/>
      <c r="W259" s="66"/>
      <c r="X259" s="66"/>
      <c r="Y259" s="71"/>
      <c r="Z259" s="46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0"/>
      <c r="AW259" s="4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  <c r="CW259" s="217"/>
      <c r="CX259" s="217"/>
      <c r="CY259" s="217"/>
      <c r="CZ259" s="217"/>
      <c r="DA259" s="217"/>
      <c r="DB259" s="217"/>
      <c r="DC259" s="217"/>
      <c r="DD259" s="217"/>
      <c r="DE259" s="217"/>
      <c r="DF259" s="217"/>
      <c r="DG259" s="217"/>
      <c r="DH259" s="217"/>
      <c r="DI259" s="217"/>
      <c r="DJ259" s="217"/>
      <c r="DK259" s="217"/>
      <c r="DL259" s="217"/>
      <c r="DM259" s="217"/>
      <c r="DN259" s="217"/>
      <c r="DO259" s="217"/>
    </row>
    <row r="260" spans="1:119" ht="12.75" customHeight="1">
      <c r="A260" s="40">
        <v>3</v>
      </c>
      <c r="B260" s="77">
        <f t="shared" si="35"/>
        <v>252</v>
      </c>
      <c r="C260" s="41">
        <v>3074</v>
      </c>
      <c r="D260" s="191" t="s">
        <v>189</v>
      </c>
      <c r="E260" s="10" t="s">
        <v>28</v>
      </c>
      <c r="F260" s="10" t="s">
        <v>77</v>
      </c>
      <c r="G260" s="10" t="s">
        <v>81</v>
      </c>
      <c r="H260" s="154">
        <v>3</v>
      </c>
      <c r="I260" s="79"/>
      <c r="J260" s="170"/>
      <c r="K260" s="164">
        <f t="shared" si="30"/>
        <v>0</v>
      </c>
      <c r="L260" s="47"/>
      <c r="M260" s="47"/>
      <c r="N260" s="164">
        <f t="shared" si="34"/>
        <v>0</v>
      </c>
      <c r="O260" s="47"/>
      <c r="P260" s="47"/>
      <c r="Q260" s="69">
        <f t="shared" si="33"/>
        <v>0</v>
      </c>
      <c r="R260" s="70"/>
      <c r="S260" s="70"/>
      <c r="T260" s="69">
        <f t="shared" si="31"/>
        <v>0</v>
      </c>
      <c r="U260" s="81"/>
      <c r="V260" s="81"/>
      <c r="W260" s="66"/>
      <c r="X260" s="66">
        <v>1912</v>
      </c>
      <c r="Y260" s="71"/>
      <c r="Z260" s="46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0"/>
      <c r="AW260" s="4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  <c r="CQ260" s="217"/>
      <c r="CR260" s="217"/>
      <c r="CS260" s="217"/>
      <c r="CT260" s="217"/>
      <c r="CU260" s="217"/>
      <c r="CV260" s="217"/>
      <c r="CW260" s="217"/>
      <c r="CX260" s="217"/>
      <c r="CY260" s="217"/>
      <c r="CZ260" s="217"/>
      <c r="DA260" s="217"/>
      <c r="DB260" s="217"/>
      <c r="DC260" s="217"/>
      <c r="DD260" s="217"/>
      <c r="DE260" s="217"/>
      <c r="DF260" s="217"/>
      <c r="DG260" s="217"/>
      <c r="DH260" s="217"/>
      <c r="DI260" s="217"/>
      <c r="DJ260" s="217"/>
      <c r="DK260" s="217"/>
      <c r="DL260" s="217"/>
      <c r="DM260" s="217"/>
      <c r="DN260" s="217"/>
      <c r="DO260" s="217"/>
    </row>
    <row r="261" spans="1:119" ht="12.75" customHeight="1">
      <c r="A261" s="40">
        <v>3</v>
      </c>
      <c r="B261" s="77">
        <f t="shared" si="35"/>
        <v>253</v>
      </c>
      <c r="C261" s="41">
        <v>3075</v>
      </c>
      <c r="D261" s="191" t="s">
        <v>189</v>
      </c>
      <c r="E261" s="10" t="s">
        <v>28</v>
      </c>
      <c r="F261" s="10" t="s">
        <v>77</v>
      </c>
      <c r="G261" s="10" t="s">
        <v>81</v>
      </c>
      <c r="H261" s="154">
        <v>4</v>
      </c>
      <c r="I261" s="79"/>
      <c r="J261" s="170"/>
      <c r="K261" s="164">
        <f t="shared" si="30"/>
        <v>0</v>
      </c>
      <c r="L261" s="47"/>
      <c r="M261" s="47"/>
      <c r="N261" s="164">
        <f t="shared" si="34"/>
        <v>0</v>
      </c>
      <c r="O261" s="47"/>
      <c r="P261" s="47"/>
      <c r="Q261" s="69">
        <f t="shared" si="33"/>
        <v>0</v>
      </c>
      <c r="R261" s="70"/>
      <c r="S261" s="70"/>
      <c r="T261" s="69">
        <f t="shared" si="31"/>
        <v>0</v>
      </c>
      <c r="U261" s="81"/>
      <c r="V261" s="81"/>
      <c r="W261" s="66"/>
      <c r="X261" s="66">
        <v>1912</v>
      </c>
      <c r="Y261" s="71"/>
      <c r="Z261" s="46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4"/>
      <c r="BN261" s="217"/>
      <c r="BO261" s="217"/>
      <c r="BP261" s="217"/>
      <c r="BQ261" s="217"/>
      <c r="BR261" s="217"/>
      <c r="BS261" s="217"/>
      <c r="BT261" s="217"/>
      <c r="BU261" s="217"/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7"/>
      <c r="CJ261" s="217"/>
      <c r="CK261" s="217"/>
      <c r="CL261" s="217"/>
      <c r="CM261" s="217"/>
      <c r="CN261" s="217"/>
      <c r="CO261" s="217"/>
      <c r="CP261" s="217"/>
      <c r="CQ261" s="217"/>
      <c r="CR261" s="217"/>
      <c r="CS261" s="217"/>
      <c r="CT261" s="217"/>
      <c r="CU261" s="217"/>
      <c r="CV261" s="217"/>
      <c r="CW261" s="217"/>
      <c r="CX261" s="217"/>
      <c r="CY261" s="217"/>
      <c r="CZ261" s="217"/>
      <c r="DA261" s="217"/>
      <c r="DB261" s="217"/>
      <c r="DC261" s="217"/>
      <c r="DD261" s="217"/>
      <c r="DE261" s="217"/>
      <c r="DF261" s="217"/>
      <c r="DG261" s="217"/>
      <c r="DH261" s="217"/>
      <c r="DI261" s="217"/>
      <c r="DJ261" s="217"/>
      <c r="DK261" s="217"/>
      <c r="DL261" s="217"/>
      <c r="DM261" s="217"/>
      <c r="DN261" s="217"/>
      <c r="DO261" s="217"/>
    </row>
    <row r="262" spans="1:119" ht="12.75" customHeight="1">
      <c r="A262" s="40">
        <v>3</v>
      </c>
      <c r="B262" s="78">
        <f t="shared" si="35"/>
        <v>254</v>
      </c>
      <c r="C262" s="51">
        <v>3076</v>
      </c>
      <c r="D262" s="192" t="s">
        <v>190</v>
      </c>
      <c r="E262" s="50" t="s">
        <v>28</v>
      </c>
      <c r="F262" s="50" t="s">
        <v>77</v>
      </c>
      <c r="G262" s="50" t="s">
        <v>81</v>
      </c>
      <c r="H262" s="155">
        <v>5</v>
      </c>
      <c r="I262" s="79">
        <v>1</v>
      </c>
      <c r="J262" s="170"/>
      <c r="K262" s="164">
        <f t="shared" si="30"/>
        <v>2</v>
      </c>
      <c r="L262" s="47">
        <v>2</v>
      </c>
      <c r="M262" s="47"/>
      <c r="N262" s="164">
        <f t="shared" si="34"/>
        <v>6</v>
      </c>
      <c r="O262" s="47">
        <v>6</v>
      </c>
      <c r="P262" s="47"/>
      <c r="Q262" s="69">
        <f t="shared" si="33"/>
        <v>95.68</v>
      </c>
      <c r="R262" s="70">
        <v>95.68</v>
      </c>
      <c r="S262" s="70"/>
      <c r="T262" s="69">
        <f t="shared" si="31"/>
        <v>0</v>
      </c>
      <c r="U262" s="81"/>
      <c r="V262" s="81"/>
      <c r="W262" s="66"/>
      <c r="X262" s="66">
        <v>1912</v>
      </c>
      <c r="Y262" s="71"/>
      <c r="Z262" s="46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4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7"/>
      <c r="BY262" s="217"/>
      <c r="BZ262" s="217"/>
      <c r="CA262" s="217"/>
      <c r="CB262" s="217"/>
      <c r="CC262" s="217"/>
      <c r="CD262" s="217"/>
      <c r="CE262" s="217"/>
      <c r="CF262" s="217"/>
      <c r="CG262" s="217"/>
      <c r="CH262" s="217"/>
      <c r="CI262" s="217"/>
      <c r="CJ262" s="217"/>
      <c r="CK262" s="217"/>
      <c r="CL262" s="217"/>
      <c r="CM262" s="217"/>
      <c r="CN262" s="217"/>
      <c r="CO262" s="217"/>
      <c r="CP262" s="217"/>
      <c r="CQ262" s="217"/>
      <c r="CR262" s="217"/>
      <c r="CS262" s="217"/>
      <c r="CT262" s="217"/>
      <c r="CU262" s="217"/>
      <c r="CV262" s="217"/>
      <c r="CW262" s="217"/>
      <c r="CX262" s="217"/>
      <c r="CY262" s="217"/>
      <c r="CZ262" s="217"/>
      <c r="DA262" s="217"/>
      <c r="DB262" s="217"/>
      <c r="DC262" s="217"/>
      <c r="DD262" s="217"/>
      <c r="DE262" s="217"/>
      <c r="DF262" s="217"/>
      <c r="DG262" s="217"/>
      <c r="DH262" s="217"/>
      <c r="DI262" s="217"/>
      <c r="DJ262" s="217"/>
      <c r="DK262" s="217"/>
      <c r="DL262" s="217"/>
      <c r="DM262" s="217"/>
      <c r="DN262" s="217"/>
      <c r="DO262" s="217"/>
    </row>
    <row r="263" spans="1:119" ht="12.75" customHeight="1">
      <c r="A263" s="40">
        <v>3</v>
      </c>
      <c r="B263" s="77">
        <f t="shared" si="35"/>
        <v>255</v>
      </c>
      <c r="C263" s="41">
        <v>3111</v>
      </c>
      <c r="D263" s="191" t="s">
        <v>189</v>
      </c>
      <c r="E263" s="10" t="s">
        <v>28</v>
      </c>
      <c r="F263" s="10" t="s">
        <v>77</v>
      </c>
      <c r="G263" s="10" t="s">
        <v>82</v>
      </c>
      <c r="H263" s="154">
        <v>2</v>
      </c>
      <c r="I263" s="79"/>
      <c r="J263" s="170"/>
      <c r="K263" s="164">
        <f t="shared" si="30"/>
        <v>0</v>
      </c>
      <c r="L263" s="47"/>
      <c r="M263" s="47"/>
      <c r="N263" s="164">
        <f t="shared" si="34"/>
        <v>0</v>
      </c>
      <c r="O263" s="47"/>
      <c r="P263" s="47"/>
      <c r="Q263" s="69">
        <f t="shared" si="33"/>
        <v>0</v>
      </c>
      <c r="R263" s="70"/>
      <c r="S263" s="70"/>
      <c r="T263" s="69">
        <f t="shared" si="31"/>
        <v>0</v>
      </c>
      <c r="U263" s="81"/>
      <c r="V263" s="81"/>
      <c r="W263" s="66"/>
      <c r="X263" s="66">
        <v>1919</v>
      </c>
      <c r="Y263" s="71"/>
      <c r="Z263" s="46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4"/>
      <c r="BN263" s="217"/>
      <c r="BO263" s="217"/>
      <c r="BP263" s="217"/>
      <c r="BQ263" s="217"/>
      <c r="BR263" s="217"/>
      <c r="BS263" s="217"/>
      <c r="BT263" s="217"/>
      <c r="BU263" s="217"/>
      <c r="BV263" s="217"/>
      <c r="BW263" s="217"/>
      <c r="BX263" s="217"/>
      <c r="BY263" s="217"/>
      <c r="BZ263" s="217"/>
      <c r="CA263" s="217"/>
      <c r="CB263" s="217"/>
      <c r="CC263" s="217"/>
      <c r="CD263" s="217"/>
      <c r="CE263" s="217"/>
      <c r="CF263" s="217"/>
      <c r="CG263" s="217"/>
      <c r="CH263" s="217"/>
      <c r="CI263" s="217"/>
      <c r="CJ263" s="217"/>
      <c r="CK263" s="217"/>
      <c r="CL263" s="217"/>
      <c r="CM263" s="217"/>
      <c r="CN263" s="217"/>
      <c r="CO263" s="217"/>
      <c r="CP263" s="217"/>
      <c r="CQ263" s="217"/>
      <c r="CR263" s="217"/>
      <c r="CS263" s="217"/>
      <c r="CT263" s="217"/>
      <c r="CU263" s="217"/>
      <c r="CV263" s="217"/>
      <c r="CW263" s="217"/>
      <c r="CX263" s="217"/>
      <c r="CY263" s="217"/>
      <c r="CZ263" s="217"/>
      <c r="DA263" s="217"/>
      <c r="DB263" s="217"/>
      <c r="DC263" s="217"/>
      <c r="DD263" s="217"/>
      <c r="DE263" s="217"/>
      <c r="DF263" s="217"/>
      <c r="DG263" s="217"/>
      <c r="DH263" s="217"/>
      <c r="DI263" s="217"/>
      <c r="DJ263" s="217"/>
      <c r="DK263" s="217"/>
      <c r="DL263" s="217"/>
      <c r="DM263" s="217"/>
      <c r="DN263" s="217"/>
      <c r="DO263" s="217"/>
    </row>
    <row r="264" spans="1:119" ht="12.75" customHeight="1">
      <c r="A264" s="40">
        <v>3</v>
      </c>
      <c r="B264" s="78">
        <f t="shared" si="35"/>
        <v>256</v>
      </c>
      <c r="C264" s="51">
        <v>3112</v>
      </c>
      <c r="D264" s="192" t="s">
        <v>190</v>
      </c>
      <c r="E264" s="50" t="s">
        <v>28</v>
      </c>
      <c r="F264" s="50" t="s">
        <v>77</v>
      </c>
      <c r="G264" s="50" t="s">
        <v>82</v>
      </c>
      <c r="H264" s="155">
        <v>7</v>
      </c>
      <c r="I264" s="79">
        <v>1</v>
      </c>
      <c r="J264" s="170"/>
      <c r="K264" s="164">
        <f t="shared" si="30"/>
        <v>2</v>
      </c>
      <c r="L264" s="47">
        <f>1+1</f>
        <v>2</v>
      </c>
      <c r="M264" s="47"/>
      <c r="N264" s="164">
        <f t="shared" si="34"/>
        <v>7</v>
      </c>
      <c r="O264" s="47">
        <f>3+4</f>
        <v>7</v>
      </c>
      <c r="P264" s="47"/>
      <c r="Q264" s="69">
        <f t="shared" si="33"/>
        <v>107.43</v>
      </c>
      <c r="R264" s="70">
        <f>42.57+64.86</f>
        <v>107.43</v>
      </c>
      <c r="S264" s="70"/>
      <c r="T264" s="69">
        <f t="shared" si="31"/>
        <v>0</v>
      </c>
      <c r="U264" s="81"/>
      <c r="V264" s="81"/>
      <c r="W264" s="66"/>
      <c r="X264" s="66">
        <v>1923</v>
      </c>
      <c r="Y264" s="71"/>
      <c r="Z264" s="46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4"/>
      <c r="BN264" s="217"/>
      <c r="BO264" s="217"/>
      <c r="BP264" s="217"/>
      <c r="BQ264" s="217"/>
      <c r="BR264" s="217"/>
      <c r="BS264" s="217"/>
      <c r="BT264" s="217"/>
      <c r="BU264" s="217"/>
      <c r="BV264" s="217"/>
      <c r="BW264" s="217"/>
      <c r="BX264" s="217"/>
      <c r="BY264" s="217"/>
      <c r="BZ264" s="217"/>
      <c r="CA264" s="217"/>
      <c r="CB264" s="217"/>
      <c r="CC264" s="217"/>
      <c r="CD264" s="217"/>
      <c r="CE264" s="217"/>
      <c r="CF264" s="217"/>
      <c r="CG264" s="217"/>
      <c r="CH264" s="217"/>
      <c r="CI264" s="217"/>
      <c r="CJ264" s="217"/>
      <c r="CK264" s="217"/>
      <c r="CL264" s="217"/>
      <c r="CM264" s="217"/>
      <c r="CN264" s="217"/>
      <c r="CO264" s="217"/>
      <c r="CP264" s="217"/>
      <c r="CQ264" s="217"/>
      <c r="CR264" s="217"/>
      <c r="CS264" s="217"/>
      <c r="CT264" s="217"/>
      <c r="CU264" s="217"/>
      <c r="CV264" s="217"/>
      <c r="CW264" s="217"/>
      <c r="CX264" s="217"/>
      <c r="CY264" s="217"/>
      <c r="CZ264" s="217"/>
      <c r="DA264" s="217"/>
      <c r="DB264" s="217"/>
      <c r="DC264" s="217"/>
      <c r="DD264" s="217"/>
      <c r="DE264" s="217"/>
      <c r="DF264" s="217"/>
      <c r="DG264" s="217"/>
      <c r="DH264" s="217"/>
      <c r="DI264" s="217"/>
      <c r="DJ264" s="217"/>
      <c r="DK264" s="217"/>
      <c r="DL264" s="217"/>
      <c r="DM264" s="217"/>
      <c r="DN264" s="217"/>
      <c r="DO264" s="217"/>
    </row>
    <row r="265" spans="1:119" ht="12.75" customHeight="1">
      <c r="A265" s="40">
        <v>3</v>
      </c>
      <c r="B265" s="77">
        <f t="shared" si="35"/>
        <v>257</v>
      </c>
      <c r="C265" s="41">
        <v>3113</v>
      </c>
      <c r="D265" s="191" t="s">
        <v>189</v>
      </c>
      <c r="E265" s="10" t="s">
        <v>28</v>
      </c>
      <c r="F265" s="10" t="s">
        <v>77</v>
      </c>
      <c r="G265" s="10" t="s">
        <v>82</v>
      </c>
      <c r="H265" s="154">
        <v>8</v>
      </c>
      <c r="I265" s="79"/>
      <c r="J265" s="170"/>
      <c r="K265" s="164">
        <f t="shared" si="30"/>
        <v>0</v>
      </c>
      <c r="L265" s="47"/>
      <c r="M265" s="47"/>
      <c r="N265" s="164">
        <f t="shared" si="34"/>
        <v>0</v>
      </c>
      <c r="O265" s="47"/>
      <c r="P265" s="47"/>
      <c r="Q265" s="69">
        <f t="shared" si="33"/>
        <v>0</v>
      </c>
      <c r="R265" s="70"/>
      <c r="S265" s="70"/>
      <c r="T265" s="69">
        <f t="shared" si="31"/>
        <v>0</v>
      </c>
      <c r="U265" s="81"/>
      <c r="V265" s="81"/>
      <c r="W265" s="66"/>
      <c r="X265" s="66">
        <v>1884</v>
      </c>
      <c r="Y265" s="71"/>
      <c r="Z265" s="46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4"/>
      <c r="BN265" s="217"/>
      <c r="BO265" s="217"/>
      <c r="BP265" s="217"/>
      <c r="BQ265" s="217"/>
      <c r="BR265" s="217"/>
      <c r="BS265" s="217"/>
      <c r="BT265" s="217"/>
      <c r="BU265" s="217"/>
      <c r="BV265" s="217"/>
      <c r="BW265" s="217"/>
      <c r="BX265" s="217"/>
      <c r="BY265" s="217"/>
      <c r="BZ265" s="217"/>
      <c r="CA265" s="217"/>
      <c r="CB265" s="217"/>
      <c r="CC265" s="217"/>
      <c r="CD265" s="217"/>
      <c r="CE265" s="217"/>
      <c r="CF265" s="217"/>
      <c r="CG265" s="217"/>
      <c r="CH265" s="217"/>
      <c r="CI265" s="217"/>
      <c r="CJ265" s="217"/>
      <c r="CK265" s="217"/>
      <c r="CL265" s="217"/>
      <c r="CM265" s="217"/>
      <c r="CN265" s="217"/>
      <c r="CO265" s="217"/>
      <c r="CP265" s="217"/>
      <c r="CQ265" s="217"/>
      <c r="CR265" s="217"/>
      <c r="CS265" s="217"/>
      <c r="CT265" s="217"/>
      <c r="CU265" s="217"/>
      <c r="CV265" s="217"/>
      <c r="CW265" s="217"/>
      <c r="CX265" s="217"/>
      <c r="CY265" s="217"/>
      <c r="CZ265" s="217"/>
      <c r="DA265" s="217"/>
      <c r="DB265" s="217"/>
      <c r="DC265" s="217"/>
      <c r="DD265" s="217"/>
      <c r="DE265" s="217"/>
      <c r="DF265" s="217"/>
      <c r="DG265" s="217"/>
      <c r="DH265" s="217"/>
      <c r="DI265" s="217"/>
      <c r="DJ265" s="217"/>
      <c r="DK265" s="217"/>
      <c r="DL265" s="217"/>
      <c r="DM265" s="217"/>
      <c r="DN265" s="217"/>
      <c r="DO265" s="217"/>
    </row>
    <row r="266" spans="1:119" ht="12.75" customHeight="1">
      <c r="A266" s="40">
        <v>3</v>
      </c>
      <c r="B266" s="78">
        <f t="shared" si="35"/>
        <v>258</v>
      </c>
      <c r="C266" s="51">
        <v>3114</v>
      </c>
      <c r="D266" s="192" t="s">
        <v>190</v>
      </c>
      <c r="E266" s="50" t="s">
        <v>28</v>
      </c>
      <c r="F266" s="50" t="s">
        <v>77</v>
      </c>
      <c r="G266" s="50" t="s">
        <v>82</v>
      </c>
      <c r="H266" s="155">
        <v>9</v>
      </c>
      <c r="I266" s="79">
        <v>1</v>
      </c>
      <c r="J266" s="170"/>
      <c r="K266" s="164">
        <f aca="true" t="shared" si="36" ref="K266:K285">SUM(L266:M266)</f>
        <v>2</v>
      </c>
      <c r="L266" s="47">
        <v>2</v>
      </c>
      <c r="M266" s="47"/>
      <c r="N266" s="164">
        <f t="shared" si="34"/>
        <v>5</v>
      </c>
      <c r="O266" s="47">
        <v>5</v>
      </c>
      <c r="P266" s="47"/>
      <c r="Q266" s="69">
        <f t="shared" si="33"/>
        <v>70.27</v>
      </c>
      <c r="R266" s="70">
        <v>70.27</v>
      </c>
      <c r="S266" s="70"/>
      <c r="T266" s="69">
        <f t="shared" si="31"/>
        <v>0</v>
      </c>
      <c r="U266" s="81"/>
      <c r="V266" s="81"/>
      <c r="W266" s="66"/>
      <c r="X266" s="66">
        <v>1884</v>
      </c>
      <c r="Y266" s="71"/>
      <c r="Z266" s="46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4"/>
      <c r="BN266" s="217"/>
      <c r="BO266" s="217"/>
      <c r="BP266" s="217"/>
      <c r="BQ266" s="217"/>
      <c r="BR266" s="217"/>
      <c r="BS266" s="217"/>
      <c r="BT266" s="217"/>
      <c r="BU266" s="217"/>
      <c r="BV266" s="217"/>
      <c r="BW266" s="217"/>
      <c r="BX266" s="217"/>
      <c r="BY266" s="217"/>
      <c r="BZ266" s="217"/>
      <c r="CA266" s="217"/>
      <c r="CB266" s="217"/>
      <c r="CC266" s="217"/>
      <c r="CD266" s="217"/>
      <c r="CE266" s="217"/>
      <c r="CF266" s="217"/>
      <c r="CG266" s="217"/>
      <c r="CH266" s="217"/>
      <c r="CI266" s="217"/>
      <c r="CJ266" s="217"/>
      <c r="CK266" s="217"/>
      <c r="CL266" s="217"/>
      <c r="CM266" s="217"/>
      <c r="CN266" s="217"/>
      <c r="CO266" s="217"/>
      <c r="CP266" s="217"/>
      <c r="CQ266" s="217"/>
      <c r="CR266" s="217"/>
      <c r="CS266" s="217"/>
      <c r="CT266" s="217"/>
      <c r="CU266" s="217"/>
      <c r="CV266" s="217"/>
      <c r="CW266" s="217"/>
      <c r="CX266" s="217"/>
      <c r="CY266" s="217"/>
      <c r="CZ266" s="217"/>
      <c r="DA266" s="217"/>
      <c r="DB266" s="217"/>
      <c r="DC266" s="217"/>
      <c r="DD266" s="217"/>
      <c r="DE266" s="217"/>
      <c r="DF266" s="217"/>
      <c r="DG266" s="217"/>
      <c r="DH266" s="217"/>
      <c r="DI266" s="217"/>
      <c r="DJ266" s="217"/>
      <c r="DK266" s="217"/>
      <c r="DL266" s="217"/>
      <c r="DM266" s="217"/>
      <c r="DN266" s="217"/>
      <c r="DO266" s="217"/>
    </row>
    <row r="267" spans="1:119" ht="12.75" customHeight="1">
      <c r="A267" s="40">
        <v>3</v>
      </c>
      <c r="B267" s="77">
        <f t="shared" si="35"/>
        <v>259</v>
      </c>
      <c r="C267" s="41">
        <v>3115</v>
      </c>
      <c r="D267" s="191" t="s">
        <v>189</v>
      </c>
      <c r="E267" s="10" t="s">
        <v>28</v>
      </c>
      <c r="F267" s="10" t="s">
        <v>77</v>
      </c>
      <c r="G267" s="10" t="s">
        <v>82</v>
      </c>
      <c r="H267" s="154">
        <v>11</v>
      </c>
      <c r="I267" s="79"/>
      <c r="J267" s="170"/>
      <c r="K267" s="164">
        <f t="shared" si="36"/>
        <v>0</v>
      </c>
      <c r="L267" s="47"/>
      <c r="M267" s="47"/>
      <c r="N267" s="164">
        <f t="shared" si="34"/>
        <v>0</v>
      </c>
      <c r="O267" s="47"/>
      <c r="P267" s="47"/>
      <c r="Q267" s="69">
        <f t="shared" si="33"/>
        <v>0</v>
      </c>
      <c r="R267" s="70"/>
      <c r="S267" s="70"/>
      <c r="T267" s="69">
        <f t="shared" si="31"/>
        <v>0</v>
      </c>
      <c r="U267" s="81"/>
      <c r="V267" s="81"/>
      <c r="W267" s="66"/>
      <c r="X267" s="66">
        <v>1903</v>
      </c>
      <c r="Y267" s="71"/>
      <c r="Z267" s="46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4"/>
      <c r="BN267" s="217"/>
      <c r="BO267" s="217"/>
      <c r="BP267" s="217"/>
      <c r="BQ267" s="217"/>
      <c r="BR267" s="217"/>
      <c r="BS267" s="217"/>
      <c r="BT267" s="217"/>
      <c r="BU267" s="217"/>
      <c r="BV267" s="217"/>
      <c r="BW267" s="217"/>
      <c r="BX267" s="217"/>
      <c r="BY267" s="217"/>
      <c r="BZ267" s="217"/>
      <c r="CA267" s="217"/>
      <c r="CB267" s="217"/>
      <c r="CC267" s="217"/>
      <c r="CD267" s="217"/>
      <c r="CE267" s="217"/>
      <c r="CF267" s="217"/>
      <c r="CG267" s="217"/>
      <c r="CH267" s="217"/>
      <c r="CI267" s="217"/>
      <c r="CJ267" s="217"/>
      <c r="CK267" s="217"/>
      <c r="CL267" s="217"/>
      <c r="CM267" s="217"/>
      <c r="CN267" s="217"/>
      <c r="CO267" s="217"/>
      <c r="CP267" s="217"/>
      <c r="CQ267" s="217"/>
      <c r="CR267" s="217"/>
      <c r="CS267" s="217"/>
      <c r="CT267" s="217"/>
      <c r="CU267" s="217"/>
      <c r="CV267" s="217"/>
      <c r="CW267" s="217"/>
      <c r="CX267" s="217"/>
      <c r="CY267" s="217"/>
      <c r="CZ267" s="217"/>
      <c r="DA267" s="217"/>
      <c r="DB267" s="217"/>
      <c r="DC267" s="217"/>
      <c r="DD267" s="217"/>
      <c r="DE267" s="217"/>
      <c r="DF267" s="217"/>
      <c r="DG267" s="217"/>
      <c r="DH267" s="217"/>
      <c r="DI267" s="217"/>
      <c r="DJ267" s="217"/>
      <c r="DK267" s="217"/>
      <c r="DL267" s="217"/>
      <c r="DM267" s="217"/>
      <c r="DN267" s="217"/>
      <c r="DO267" s="217"/>
    </row>
    <row r="268" spans="1:119" ht="12.75" customHeight="1">
      <c r="A268" s="40">
        <v>3</v>
      </c>
      <c r="B268" s="77">
        <f t="shared" si="35"/>
        <v>260</v>
      </c>
      <c r="C268" s="41">
        <v>3214</v>
      </c>
      <c r="D268" s="191" t="s">
        <v>189</v>
      </c>
      <c r="E268" s="10" t="s">
        <v>198</v>
      </c>
      <c r="F268" s="10" t="s">
        <v>77</v>
      </c>
      <c r="G268" s="10" t="s">
        <v>82</v>
      </c>
      <c r="H268" s="154">
        <v>15</v>
      </c>
      <c r="I268" s="79"/>
      <c r="J268" s="170"/>
      <c r="K268" s="164">
        <f t="shared" si="36"/>
        <v>0</v>
      </c>
      <c r="L268" s="47"/>
      <c r="M268" s="47"/>
      <c r="N268" s="164">
        <f t="shared" si="34"/>
        <v>0</v>
      </c>
      <c r="O268" s="47"/>
      <c r="P268" s="47"/>
      <c r="Q268" s="69">
        <f t="shared" si="33"/>
        <v>0</v>
      </c>
      <c r="R268" s="70"/>
      <c r="S268" s="70"/>
      <c r="T268" s="69">
        <f aca="true" t="shared" si="37" ref="T268:T285">SUM(U268:V268)</f>
        <v>0</v>
      </c>
      <c r="U268" s="81"/>
      <c r="V268" s="81"/>
      <c r="W268" s="66"/>
      <c r="X268" s="171">
        <v>1884</v>
      </c>
      <c r="Y268" s="71"/>
      <c r="Z268" s="46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4"/>
      <c r="BN268" s="217"/>
      <c r="BO268" s="217"/>
      <c r="BP268" s="217"/>
      <c r="BQ268" s="217"/>
      <c r="BR268" s="217"/>
      <c r="BS268" s="217"/>
      <c r="BT268" s="217"/>
      <c r="BU268" s="217"/>
      <c r="BV268" s="217"/>
      <c r="BW268" s="217"/>
      <c r="BX268" s="217"/>
      <c r="BY268" s="217"/>
      <c r="BZ268" s="217"/>
      <c r="CA268" s="217"/>
      <c r="CB268" s="217"/>
      <c r="CC268" s="217"/>
      <c r="CD268" s="217"/>
      <c r="CE268" s="217"/>
      <c r="CF268" s="217"/>
      <c r="CG268" s="217"/>
      <c r="CH268" s="217"/>
      <c r="CI268" s="217"/>
      <c r="CJ268" s="217"/>
      <c r="CK268" s="217"/>
      <c r="CL268" s="217"/>
      <c r="CM268" s="217"/>
      <c r="CN268" s="217"/>
      <c r="CO268" s="217"/>
      <c r="CP268" s="217"/>
      <c r="CQ268" s="217"/>
      <c r="CR268" s="217"/>
      <c r="CS268" s="217"/>
      <c r="CT268" s="217"/>
      <c r="CU268" s="217"/>
      <c r="CV268" s="217"/>
      <c r="CW268" s="217"/>
      <c r="CX268" s="217"/>
      <c r="CY268" s="217"/>
      <c r="CZ268" s="217"/>
      <c r="DA268" s="217"/>
      <c r="DB268" s="217"/>
      <c r="DC268" s="217"/>
      <c r="DD268" s="217"/>
      <c r="DE268" s="217"/>
      <c r="DF268" s="217"/>
      <c r="DG268" s="217"/>
      <c r="DH268" s="217"/>
      <c r="DI268" s="217"/>
      <c r="DJ268" s="217"/>
      <c r="DK268" s="217"/>
      <c r="DL268" s="217"/>
      <c r="DM268" s="217"/>
      <c r="DN268" s="217"/>
      <c r="DO268" s="217"/>
    </row>
    <row r="269" spans="1:119" ht="12.75" customHeight="1">
      <c r="A269" s="40">
        <v>3</v>
      </c>
      <c r="B269" s="77">
        <f t="shared" si="35"/>
        <v>261</v>
      </c>
      <c r="C269" s="41">
        <v>3117</v>
      </c>
      <c r="D269" s="191" t="s">
        <v>189</v>
      </c>
      <c r="E269" s="10" t="s">
        <v>28</v>
      </c>
      <c r="F269" s="10" t="s">
        <v>77</v>
      </c>
      <c r="G269" s="10" t="s">
        <v>82</v>
      </c>
      <c r="H269" s="154">
        <v>33</v>
      </c>
      <c r="I269" s="79"/>
      <c r="J269" s="170"/>
      <c r="K269" s="164">
        <f t="shared" si="36"/>
        <v>0</v>
      </c>
      <c r="L269" s="47"/>
      <c r="M269" s="47"/>
      <c r="N269" s="164">
        <f t="shared" si="34"/>
        <v>0</v>
      </c>
      <c r="O269" s="47"/>
      <c r="P269" s="47"/>
      <c r="Q269" s="69">
        <f t="shared" si="33"/>
        <v>0</v>
      </c>
      <c r="R269" s="70"/>
      <c r="S269" s="70"/>
      <c r="T269" s="69">
        <f t="shared" si="37"/>
        <v>0</v>
      </c>
      <c r="U269" s="81"/>
      <c r="V269" s="81"/>
      <c r="W269" s="66"/>
      <c r="X269" s="66">
        <v>1892</v>
      </c>
      <c r="Y269" s="71"/>
      <c r="Z269" s="46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4"/>
      <c r="BN269" s="217"/>
      <c r="BO269" s="217"/>
      <c r="BP269" s="217"/>
      <c r="BQ269" s="217"/>
      <c r="BR269" s="217"/>
      <c r="BS269" s="217"/>
      <c r="BT269" s="217"/>
      <c r="BU269" s="217"/>
      <c r="BV269" s="217"/>
      <c r="BW269" s="217"/>
      <c r="BX269" s="217"/>
      <c r="BY269" s="217"/>
      <c r="BZ269" s="217"/>
      <c r="CA269" s="217"/>
      <c r="CB269" s="217"/>
      <c r="CC269" s="217"/>
      <c r="CD269" s="217"/>
      <c r="CE269" s="217"/>
      <c r="CF269" s="217"/>
      <c r="CG269" s="217"/>
      <c r="CH269" s="217"/>
      <c r="CI269" s="217"/>
      <c r="CJ269" s="217"/>
      <c r="CK269" s="217"/>
      <c r="CL269" s="217"/>
      <c r="CM269" s="217"/>
      <c r="CN269" s="217"/>
      <c r="CO269" s="217"/>
      <c r="CP269" s="217"/>
      <c r="CQ269" s="217"/>
      <c r="CR269" s="217"/>
      <c r="CS269" s="217"/>
      <c r="CT269" s="217"/>
      <c r="CU269" s="217"/>
      <c r="CV269" s="217"/>
      <c r="CW269" s="217"/>
      <c r="CX269" s="217"/>
      <c r="CY269" s="217"/>
      <c r="CZ269" s="217"/>
      <c r="DA269" s="217"/>
      <c r="DB269" s="217"/>
      <c r="DC269" s="217"/>
      <c r="DD269" s="217"/>
      <c r="DE269" s="217"/>
      <c r="DF269" s="217"/>
      <c r="DG269" s="217"/>
      <c r="DH269" s="217"/>
      <c r="DI269" s="217"/>
      <c r="DJ269" s="217"/>
      <c r="DK269" s="217"/>
      <c r="DL269" s="217"/>
      <c r="DM269" s="217"/>
      <c r="DN269" s="217"/>
      <c r="DO269" s="217"/>
    </row>
    <row r="270" spans="1:119" ht="12.75" customHeight="1">
      <c r="A270" s="40">
        <v>3</v>
      </c>
      <c r="B270" s="78">
        <f t="shared" si="35"/>
        <v>262</v>
      </c>
      <c r="C270" s="51">
        <v>3118</v>
      </c>
      <c r="D270" s="192" t="s">
        <v>190</v>
      </c>
      <c r="E270" s="50" t="s">
        <v>28</v>
      </c>
      <c r="F270" s="50" t="s">
        <v>77</v>
      </c>
      <c r="G270" s="50" t="s">
        <v>82</v>
      </c>
      <c r="H270" s="155">
        <v>34</v>
      </c>
      <c r="I270" s="79">
        <v>1</v>
      </c>
      <c r="J270" s="170"/>
      <c r="K270" s="164">
        <f t="shared" si="36"/>
        <v>1</v>
      </c>
      <c r="L270" s="47">
        <v>1</v>
      </c>
      <c r="M270" s="47"/>
      <c r="N270" s="164">
        <f t="shared" si="34"/>
        <v>3</v>
      </c>
      <c r="O270" s="47">
        <v>3</v>
      </c>
      <c r="P270" s="47"/>
      <c r="Q270" s="69">
        <f t="shared" si="33"/>
        <v>46.84</v>
      </c>
      <c r="R270" s="70">
        <v>46.84</v>
      </c>
      <c r="S270" s="70"/>
      <c r="T270" s="69">
        <f t="shared" si="37"/>
        <v>0</v>
      </c>
      <c r="U270" s="81"/>
      <c r="V270" s="81"/>
      <c r="W270" s="66"/>
      <c r="X270" s="66">
        <v>1919</v>
      </c>
      <c r="Y270" s="71"/>
      <c r="Z270" s="46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4"/>
      <c r="BN270" s="217"/>
      <c r="BO270" s="217"/>
      <c r="BP270" s="217"/>
      <c r="BQ270" s="217"/>
      <c r="BR270" s="217"/>
      <c r="BS270" s="217"/>
      <c r="BT270" s="217"/>
      <c r="BU270" s="217"/>
      <c r="BV270" s="217"/>
      <c r="BW270" s="217"/>
      <c r="BX270" s="217"/>
      <c r="BY270" s="217"/>
      <c r="BZ270" s="217"/>
      <c r="CA270" s="217"/>
      <c r="CB270" s="217"/>
      <c r="CC270" s="217"/>
      <c r="CD270" s="217"/>
      <c r="CE270" s="217"/>
      <c r="CF270" s="217"/>
      <c r="CG270" s="217"/>
      <c r="CH270" s="217"/>
      <c r="CI270" s="217"/>
      <c r="CJ270" s="217"/>
      <c r="CK270" s="217"/>
      <c r="CL270" s="217"/>
      <c r="CM270" s="217"/>
      <c r="CN270" s="217"/>
      <c r="CO270" s="217"/>
      <c r="CP270" s="217"/>
      <c r="CQ270" s="217"/>
      <c r="CR270" s="217"/>
      <c r="CS270" s="217"/>
      <c r="CT270" s="217"/>
      <c r="CU270" s="217"/>
      <c r="CV270" s="217"/>
      <c r="CW270" s="217"/>
      <c r="CX270" s="217"/>
      <c r="CY270" s="217"/>
      <c r="CZ270" s="217"/>
      <c r="DA270" s="217"/>
      <c r="DB270" s="217"/>
      <c r="DC270" s="217"/>
      <c r="DD270" s="217"/>
      <c r="DE270" s="217"/>
      <c r="DF270" s="217"/>
      <c r="DG270" s="217"/>
      <c r="DH270" s="217"/>
      <c r="DI270" s="217"/>
      <c r="DJ270" s="217"/>
      <c r="DK270" s="217"/>
      <c r="DL270" s="217"/>
      <c r="DM270" s="217"/>
      <c r="DN270" s="217"/>
      <c r="DO270" s="217"/>
    </row>
    <row r="271" spans="1:119" ht="12.75" customHeight="1">
      <c r="A271" s="40">
        <v>3</v>
      </c>
      <c r="B271" s="78">
        <f t="shared" si="35"/>
        <v>263</v>
      </c>
      <c r="C271" s="51">
        <v>3122</v>
      </c>
      <c r="D271" s="192" t="s">
        <v>190</v>
      </c>
      <c r="E271" s="50" t="s">
        <v>28</v>
      </c>
      <c r="F271" s="50" t="s">
        <v>77</v>
      </c>
      <c r="G271" s="50" t="s">
        <v>82</v>
      </c>
      <c r="H271" s="155">
        <v>36</v>
      </c>
      <c r="I271" s="79">
        <v>1</v>
      </c>
      <c r="J271" s="170"/>
      <c r="K271" s="164">
        <f t="shared" si="36"/>
        <v>1</v>
      </c>
      <c r="L271" s="47">
        <v>1</v>
      </c>
      <c r="M271" s="47"/>
      <c r="N271" s="164">
        <f t="shared" si="34"/>
        <v>3</v>
      </c>
      <c r="O271" s="47">
        <v>3</v>
      </c>
      <c r="P271" s="47"/>
      <c r="Q271" s="69">
        <f t="shared" si="33"/>
        <v>44.27</v>
      </c>
      <c r="R271" s="70">
        <v>44.27</v>
      </c>
      <c r="S271" s="70"/>
      <c r="T271" s="69">
        <f t="shared" si="37"/>
        <v>0</v>
      </c>
      <c r="U271" s="81"/>
      <c r="V271" s="81"/>
      <c r="W271" s="66"/>
      <c r="X271" s="66">
        <v>1904</v>
      </c>
      <c r="Y271" s="71"/>
      <c r="Z271" s="46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4"/>
      <c r="BN271" s="217"/>
      <c r="BO271" s="217"/>
      <c r="BP271" s="217"/>
      <c r="BQ271" s="217"/>
      <c r="BR271" s="217"/>
      <c r="BS271" s="217"/>
      <c r="BT271" s="217"/>
      <c r="BU271" s="217"/>
      <c r="BV271" s="217"/>
      <c r="BW271" s="217"/>
      <c r="BX271" s="217"/>
      <c r="BY271" s="217"/>
      <c r="BZ271" s="217"/>
      <c r="CA271" s="217"/>
      <c r="CB271" s="217"/>
      <c r="CC271" s="217"/>
      <c r="CD271" s="217"/>
      <c r="CE271" s="217"/>
      <c r="CF271" s="217"/>
      <c r="CG271" s="217"/>
      <c r="CH271" s="217"/>
      <c r="CI271" s="217"/>
      <c r="CJ271" s="217"/>
      <c r="CK271" s="217"/>
      <c r="CL271" s="217"/>
      <c r="CM271" s="217"/>
      <c r="CN271" s="217"/>
      <c r="CO271" s="217"/>
      <c r="CP271" s="217"/>
      <c r="CQ271" s="217"/>
      <c r="CR271" s="217"/>
      <c r="CS271" s="217"/>
      <c r="CT271" s="217"/>
      <c r="CU271" s="217"/>
      <c r="CV271" s="217"/>
      <c r="CW271" s="217"/>
      <c r="CX271" s="217"/>
      <c r="CY271" s="217"/>
      <c r="CZ271" s="217"/>
      <c r="DA271" s="217"/>
      <c r="DB271" s="217"/>
      <c r="DC271" s="217"/>
      <c r="DD271" s="217"/>
      <c r="DE271" s="217"/>
      <c r="DF271" s="217"/>
      <c r="DG271" s="217"/>
      <c r="DH271" s="217"/>
      <c r="DI271" s="217"/>
      <c r="DJ271" s="217"/>
      <c r="DK271" s="217"/>
      <c r="DL271" s="217"/>
      <c r="DM271" s="217"/>
      <c r="DN271" s="217"/>
      <c r="DO271" s="217"/>
    </row>
    <row r="272" spans="1:119" ht="12.75" customHeight="1">
      <c r="A272" s="40">
        <v>3</v>
      </c>
      <c r="B272" s="77">
        <f t="shared" si="35"/>
        <v>264</v>
      </c>
      <c r="C272" s="41">
        <v>3119</v>
      </c>
      <c r="D272" s="191" t="s">
        <v>189</v>
      </c>
      <c r="E272" s="10" t="s">
        <v>28</v>
      </c>
      <c r="F272" s="10" t="s">
        <v>77</v>
      </c>
      <c r="G272" s="10" t="s">
        <v>82</v>
      </c>
      <c r="H272" s="154">
        <v>39</v>
      </c>
      <c r="I272" s="79"/>
      <c r="J272" s="170"/>
      <c r="K272" s="164">
        <f t="shared" si="36"/>
        <v>0</v>
      </c>
      <c r="L272" s="47"/>
      <c r="M272" s="47"/>
      <c r="N272" s="164">
        <f t="shared" si="34"/>
        <v>0</v>
      </c>
      <c r="O272" s="47"/>
      <c r="P272" s="47"/>
      <c r="Q272" s="69">
        <f t="shared" si="33"/>
        <v>0</v>
      </c>
      <c r="R272" s="70"/>
      <c r="S272" s="70"/>
      <c r="T272" s="69">
        <f t="shared" si="37"/>
        <v>0</v>
      </c>
      <c r="U272" s="81"/>
      <c r="V272" s="81"/>
      <c r="W272" s="66"/>
      <c r="X272" s="66">
        <v>1909</v>
      </c>
      <c r="Y272" s="71"/>
      <c r="Z272" s="46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4"/>
      <c r="BN272" s="217"/>
      <c r="BO272" s="217"/>
      <c r="BP272" s="217"/>
      <c r="BQ272" s="217"/>
      <c r="BR272" s="217"/>
      <c r="BS272" s="217"/>
      <c r="BT272" s="217"/>
      <c r="BU272" s="217"/>
      <c r="BV272" s="217"/>
      <c r="BW272" s="217"/>
      <c r="BX272" s="217"/>
      <c r="BY272" s="217"/>
      <c r="BZ272" s="217"/>
      <c r="CA272" s="217"/>
      <c r="CB272" s="217"/>
      <c r="CC272" s="217"/>
      <c r="CD272" s="217"/>
      <c r="CE272" s="217"/>
      <c r="CF272" s="217"/>
      <c r="CG272" s="217"/>
      <c r="CH272" s="217"/>
      <c r="CI272" s="217"/>
      <c r="CJ272" s="217"/>
      <c r="CK272" s="217"/>
      <c r="CL272" s="217"/>
      <c r="CM272" s="217"/>
      <c r="CN272" s="217"/>
      <c r="CO272" s="217"/>
      <c r="CP272" s="217"/>
      <c r="CQ272" s="217"/>
      <c r="CR272" s="217"/>
      <c r="CS272" s="217"/>
      <c r="CT272" s="217"/>
      <c r="CU272" s="217"/>
      <c r="CV272" s="217"/>
      <c r="CW272" s="217"/>
      <c r="CX272" s="217"/>
      <c r="CY272" s="217"/>
      <c r="CZ272" s="217"/>
      <c r="DA272" s="217"/>
      <c r="DB272" s="217"/>
      <c r="DC272" s="217"/>
      <c r="DD272" s="217"/>
      <c r="DE272" s="217"/>
      <c r="DF272" s="217"/>
      <c r="DG272" s="217"/>
      <c r="DH272" s="217"/>
      <c r="DI272" s="217"/>
      <c r="DJ272" s="217"/>
      <c r="DK272" s="217"/>
      <c r="DL272" s="217"/>
      <c r="DM272" s="217"/>
      <c r="DN272" s="217"/>
      <c r="DO272" s="217"/>
    </row>
    <row r="273" spans="1:119" ht="12.75" customHeight="1">
      <c r="A273" s="40">
        <v>3</v>
      </c>
      <c r="B273" s="77">
        <f t="shared" si="35"/>
        <v>265</v>
      </c>
      <c r="C273" s="41">
        <v>3124</v>
      </c>
      <c r="D273" s="191" t="s">
        <v>189</v>
      </c>
      <c r="E273" s="10" t="s">
        <v>28</v>
      </c>
      <c r="F273" s="10" t="s">
        <v>77</v>
      </c>
      <c r="G273" s="10" t="s">
        <v>82</v>
      </c>
      <c r="H273" s="154">
        <v>40</v>
      </c>
      <c r="I273" s="79"/>
      <c r="J273" s="170"/>
      <c r="K273" s="164">
        <f t="shared" si="36"/>
        <v>0</v>
      </c>
      <c r="L273" s="47"/>
      <c r="M273" s="47"/>
      <c r="N273" s="164">
        <f t="shared" si="34"/>
        <v>0</v>
      </c>
      <c r="O273" s="47"/>
      <c r="P273" s="47"/>
      <c r="Q273" s="69">
        <f t="shared" si="33"/>
        <v>0</v>
      </c>
      <c r="R273" s="70"/>
      <c r="S273" s="70"/>
      <c r="T273" s="69">
        <f t="shared" si="37"/>
        <v>0</v>
      </c>
      <c r="U273" s="81"/>
      <c r="V273" s="81"/>
      <c r="W273" s="66"/>
      <c r="X273" s="66">
        <v>1909</v>
      </c>
      <c r="Y273" s="71"/>
      <c r="Z273" s="46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0"/>
      <c r="AW273" s="4"/>
      <c r="BN273" s="217"/>
      <c r="BO273" s="217"/>
      <c r="BP273" s="217"/>
      <c r="BQ273" s="217"/>
      <c r="BR273" s="217"/>
      <c r="BS273" s="217"/>
      <c r="BT273" s="217"/>
      <c r="BU273" s="217"/>
      <c r="BV273" s="217"/>
      <c r="BW273" s="217"/>
      <c r="BX273" s="217"/>
      <c r="BY273" s="217"/>
      <c r="BZ273" s="217"/>
      <c r="CA273" s="217"/>
      <c r="CB273" s="217"/>
      <c r="CC273" s="217"/>
      <c r="CD273" s="217"/>
      <c r="CE273" s="217"/>
      <c r="CF273" s="217"/>
      <c r="CG273" s="217"/>
      <c r="CH273" s="217"/>
      <c r="CI273" s="217"/>
      <c r="CJ273" s="217"/>
      <c r="CK273" s="217"/>
      <c r="CL273" s="217"/>
      <c r="CM273" s="217"/>
      <c r="CN273" s="217"/>
      <c r="CO273" s="217"/>
      <c r="CP273" s="217"/>
      <c r="CQ273" s="217"/>
      <c r="CR273" s="217"/>
      <c r="CS273" s="217"/>
      <c r="CT273" s="217"/>
      <c r="CU273" s="217"/>
      <c r="CV273" s="217"/>
      <c r="CW273" s="217"/>
      <c r="CX273" s="217"/>
      <c r="CY273" s="217"/>
      <c r="CZ273" s="217"/>
      <c r="DA273" s="217"/>
      <c r="DB273" s="217"/>
      <c r="DC273" s="217"/>
      <c r="DD273" s="217"/>
      <c r="DE273" s="217"/>
      <c r="DF273" s="217"/>
      <c r="DG273" s="217"/>
      <c r="DH273" s="217"/>
      <c r="DI273" s="217"/>
      <c r="DJ273" s="217"/>
      <c r="DK273" s="217"/>
      <c r="DL273" s="217"/>
      <c r="DM273" s="217"/>
      <c r="DN273" s="217"/>
      <c r="DO273" s="217"/>
    </row>
    <row r="274" spans="1:119" ht="12.75" customHeight="1">
      <c r="A274" s="40">
        <v>3</v>
      </c>
      <c r="B274" s="77">
        <f t="shared" si="35"/>
        <v>266</v>
      </c>
      <c r="C274" s="41">
        <v>3125</v>
      </c>
      <c r="D274" s="191" t="s">
        <v>189</v>
      </c>
      <c r="E274" s="10" t="s">
        <v>28</v>
      </c>
      <c r="F274" s="10" t="s">
        <v>77</v>
      </c>
      <c r="G274" s="10" t="s">
        <v>82</v>
      </c>
      <c r="H274" s="154" t="s">
        <v>194</v>
      </c>
      <c r="I274" s="79"/>
      <c r="J274" s="170"/>
      <c r="K274" s="164">
        <f t="shared" si="36"/>
        <v>0</v>
      </c>
      <c r="L274" s="47"/>
      <c r="M274" s="47"/>
      <c r="N274" s="164">
        <f t="shared" si="34"/>
        <v>0</v>
      </c>
      <c r="O274" s="47"/>
      <c r="P274" s="47"/>
      <c r="Q274" s="69">
        <f t="shared" si="33"/>
        <v>0</v>
      </c>
      <c r="R274" s="70"/>
      <c r="S274" s="70"/>
      <c r="T274" s="69">
        <f t="shared" si="37"/>
        <v>0</v>
      </c>
      <c r="U274" s="81"/>
      <c r="V274" s="81"/>
      <c r="W274" s="66"/>
      <c r="X274" s="66">
        <v>1909</v>
      </c>
      <c r="Y274" s="71"/>
      <c r="Z274" s="46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4"/>
      <c r="BN274" s="217"/>
      <c r="BO274" s="217"/>
      <c r="BP274" s="217"/>
      <c r="BQ274" s="217"/>
      <c r="BR274" s="217"/>
      <c r="BS274" s="217"/>
      <c r="BT274" s="217"/>
      <c r="BU274" s="217"/>
      <c r="BV274" s="217"/>
      <c r="BW274" s="217"/>
      <c r="BX274" s="217"/>
      <c r="BY274" s="217"/>
      <c r="BZ274" s="217"/>
      <c r="CA274" s="217"/>
      <c r="CB274" s="217"/>
      <c r="CC274" s="217"/>
      <c r="CD274" s="217"/>
      <c r="CE274" s="217"/>
      <c r="CF274" s="217"/>
      <c r="CG274" s="217"/>
      <c r="CH274" s="217"/>
      <c r="CI274" s="217"/>
      <c r="CJ274" s="217"/>
      <c r="CK274" s="217"/>
      <c r="CL274" s="217"/>
      <c r="CM274" s="217"/>
      <c r="CN274" s="217"/>
      <c r="CO274" s="217"/>
      <c r="CP274" s="217"/>
      <c r="CQ274" s="217"/>
      <c r="CR274" s="217"/>
      <c r="CS274" s="217"/>
      <c r="CT274" s="217"/>
      <c r="CU274" s="217"/>
      <c r="CV274" s="217"/>
      <c r="CW274" s="217"/>
      <c r="CX274" s="217"/>
      <c r="CY274" s="217"/>
      <c r="CZ274" s="217"/>
      <c r="DA274" s="217"/>
      <c r="DB274" s="217"/>
      <c r="DC274" s="217"/>
      <c r="DD274" s="217"/>
      <c r="DE274" s="217"/>
      <c r="DF274" s="217"/>
      <c r="DG274" s="217"/>
      <c r="DH274" s="217"/>
      <c r="DI274" s="217"/>
      <c r="DJ274" s="217"/>
      <c r="DK274" s="217"/>
      <c r="DL274" s="217"/>
      <c r="DM274" s="217"/>
      <c r="DN274" s="217"/>
      <c r="DO274" s="217"/>
    </row>
    <row r="275" spans="1:119" ht="12.75" customHeight="1">
      <c r="A275" s="40">
        <v>3</v>
      </c>
      <c r="B275" s="77">
        <f t="shared" si="35"/>
        <v>267</v>
      </c>
      <c r="C275" s="41">
        <v>6004</v>
      </c>
      <c r="D275" s="191" t="s">
        <v>189</v>
      </c>
      <c r="E275" s="10" t="s">
        <v>28</v>
      </c>
      <c r="F275" s="10" t="s">
        <v>77</v>
      </c>
      <c r="G275" s="10" t="s">
        <v>82</v>
      </c>
      <c r="H275" s="154">
        <v>40</v>
      </c>
      <c r="I275" s="79"/>
      <c r="J275" s="170"/>
      <c r="K275" s="164">
        <f t="shared" si="36"/>
        <v>0</v>
      </c>
      <c r="L275" s="47"/>
      <c r="M275" s="47"/>
      <c r="N275" s="164">
        <f t="shared" si="34"/>
        <v>0</v>
      </c>
      <c r="O275" s="47"/>
      <c r="P275" s="47"/>
      <c r="Q275" s="69">
        <f t="shared" si="33"/>
        <v>0</v>
      </c>
      <c r="R275" s="70"/>
      <c r="S275" s="70"/>
      <c r="T275" s="69">
        <f t="shared" si="37"/>
        <v>0</v>
      </c>
      <c r="U275" s="81"/>
      <c r="V275" s="81"/>
      <c r="W275" s="66"/>
      <c r="X275" s="66">
        <v>1909</v>
      </c>
      <c r="Y275" s="71"/>
      <c r="Z275" s="46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4"/>
      <c r="BN275" s="217"/>
      <c r="BO275" s="217"/>
      <c r="BP275" s="217"/>
      <c r="BQ275" s="217"/>
      <c r="BR275" s="217"/>
      <c r="BS275" s="217"/>
      <c r="BT275" s="217"/>
      <c r="BU275" s="217"/>
      <c r="BV275" s="217"/>
      <c r="BW275" s="217"/>
      <c r="BX275" s="217"/>
      <c r="BY275" s="217"/>
      <c r="BZ275" s="217"/>
      <c r="CA275" s="217"/>
      <c r="CB275" s="217"/>
      <c r="CC275" s="217"/>
      <c r="CD275" s="217"/>
      <c r="CE275" s="217"/>
      <c r="CF275" s="217"/>
      <c r="CG275" s="217"/>
      <c r="CH275" s="217"/>
      <c r="CI275" s="217"/>
      <c r="CJ275" s="217"/>
      <c r="CK275" s="217"/>
      <c r="CL275" s="217"/>
      <c r="CM275" s="217"/>
      <c r="CN275" s="217"/>
      <c r="CO275" s="217"/>
      <c r="CP275" s="217"/>
      <c r="CQ275" s="217"/>
      <c r="CR275" s="217"/>
      <c r="CS275" s="217"/>
      <c r="CT275" s="217"/>
      <c r="CU275" s="217"/>
      <c r="CV275" s="217"/>
      <c r="CW275" s="217"/>
      <c r="CX275" s="217"/>
      <c r="CY275" s="217"/>
      <c r="CZ275" s="217"/>
      <c r="DA275" s="217"/>
      <c r="DB275" s="217"/>
      <c r="DC275" s="217"/>
      <c r="DD275" s="217"/>
      <c r="DE275" s="217"/>
      <c r="DF275" s="217"/>
      <c r="DG275" s="217"/>
      <c r="DH275" s="217"/>
      <c r="DI275" s="217"/>
      <c r="DJ275" s="217"/>
      <c r="DK275" s="217"/>
      <c r="DL275" s="217"/>
      <c r="DM275" s="217"/>
      <c r="DN275" s="217"/>
      <c r="DO275" s="217"/>
    </row>
    <row r="276" spans="1:119" ht="12.75" customHeight="1">
      <c r="A276" s="40">
        <v>3</v>
      </c>
      <c r="B276" s="77">
        <f t="shared" si="35"/>
        <v>268</v>
      </c>
      <c r="C276" s="41">
        <v>3120</v>
      </c>
      <c r="D276" s="191" t="s">
        <v>189</v>
      </c>
      <c r="E276" s="10" t="s">
        <v>28</v>
      </c>
      <c r="F276" s="10" t="s">
        <v>77</v>
      </c>
      <c r="G276" s="10" t="s">
        <v>82</v>
      </c>
      <c r="H276" s="154">
        <v>43</v>
      </c>
      <c r="I276" s="79"/>
      <c r="J276" s="170"/>
      <c r="K276" s="164">
        <f t="shared" si="36"/>
        <v>0</v>
      </c>
      <c r="L276" s="47"/>
      <c r="M276" s="47"/>
      <c r="N276" s="164">
        <f t="shared" si="34"/>
        <v>0</v>
      </c>
      <c r="O276" s="47"/>
      <c r="P276" s="47"/>
      <c r="Q276" s="69">
        <f t="shared" si="33"/>
        <v>0</v>
      </c>
      <c r="R276" s="70"/>
      <c r="S276" s="70"/>
      <c r="T276" s="69">
        <f t="shared" si="37"/>
        <v>0</v>
      </c>
      <c r="U276" s="81"/>
      <c r="V276" s="81"/>
      <c r="W276" s="66"/>
      <c r="X276" s="66">
        <v>1902</v>
      </c>
      <c r="Y276" s="71"/>
      <c r="Z276" s="46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4"/>
      <c r="BN276" s="217"/>
      <c r="BO276" s="217"/>
      <c r="BP276" s="217"/>
      <c r="BQ276" s="217"/>
      <c r="BR276" s="217"/>
      <c r="BS276" s="217"/>
      <c r="BT276" s="217"/>
      <c r="BU276" s="217"/>
      <c r="BV276" s="217"/>
      <c r="BW276" s="217"/>
      <c r="BX276" s="217"/>
      <c r="BY276" s="217"/>
      <c r="BZ276" s="217"/>
      <c r="CA276" s="217"/>
      <c r="CB276" s="217"/>
      <c r="CC276" s="217"/>
      <c r="CD276" s="217"/>
      <c r="CE276" s="217"/>
      <c r="CF276" s="217"/>
      <c r="CG276" s="217"/>
      <c r="CH276" s="217"/>
      <c r="CI276" s="217"/>
      <c r="CJ276" s="217"/>
      <c r="CK276" s="217"/>
      <c r="CL276" s="217"/>
      <c r="CM276" s="217"/>
      <c r="CN276" s="217"/>
      <c r="CO276" s="217"/>
      <c r="CP276" s="217"/>
      <c r="CQ276" s="217"/>
      <c r="CR276" s="217"/>
      <c r="CS276" s="217"/>
      <c r="CT276" s="217"/>
      <c r="CU276" s="217"/>
      <c r="CV276" s="217"/>
      <c r="CW276" s="217"/>
      <c r="CX276" s="217"/>
      <c r="CY276" s="217"/>
      <c r="CZ276" s="217"/>
      <c r="DA276" s="217"/>
      <c r="DB276" s="217"/>
      <c r="DC276" s="217"/>
      <c r="DD276" s="217"/>
      <c r="DE276" s="217"/>
      <c r="DF276" s="217"/>
      <c r="DG276" s="217"/>
      <c r="DH276" s="217"/>
      <c r="DI276" s="217"/>
      <c r="DJ276" s="217"/>
      <c r="DK276" s="217"/>
      <c r="DL276" s="217"/>
      <c r="DM276" s="217"/>
      <c r="DN276" s="217"/>
      <c r="DO276" s="217"/>
    </row>
    <row r="277" spans="1:119" ht="12.75" customHeight="1">
      <c r="A277" s="40">
        <v>3</v>
      </c>
      <c r="B277" s="77">
        <f t="shared" si="35"/>
        <v>269</v>
      </c>
      <c r="C277" s="41">
        <v>3123</v>
      </c>
      <c r="D277" s="191" t="s">
        <v>189</v>
      </c>
      <c r="E277" s="10" t="s">
        <v>28</v>
      </c>
      <c r="F277" s="10" t="s">
        <v>77</v>
      </c>
      <c r="G277" s="10" t="s">
        <v>82</v>
      </c>
      <c r="H277" s="154">
        <v>45</v>
      </c>
      <c r="I277" s="79"/>
      <c r="J277" s="170"/>
      <c r="K277" s="164">
        <f t="shared" si="36"/>
        <v>0</v>
      </c>
      <c r="L277" s="47"/>
      <c r="M277" s="47"/>
      <c r="N277" s="164">
        <f t="shared" si="34"/>
        <v>0</v>
      </c>
      <c r="O277" s="47"/>
      <c r="P277" s="47"/>
      <c r="Q277" s="69">
        <f t="shared" si="33"/>
        <v>0</v>
      </c>
      <c r="R277" s="70"/>
      <c r="S277" s="70"/>
      <c r="T277" s="69">
        <f t="shared" si="37"/>
        <v>0</v>
      </c>
      <c r="U277" s="81"/>
      <c r="V277" s="81"/>
      <c r="W277" s="66"/>
      <c r="X277" s="66">
        <v>1902</v>
      </c>
      <c r="Y277" s="237" t="s">
        <v>159</v>
      </c>
      <c r="Z277" s="46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0"/>
      <c r="AW277" s="4"/>
      <c r="BN277" s="217"/>
      <c r="BO277" s="217"/>
      <c r="BP277" s="217"/>
      <c r="BQ277" s="217"/>
      <c r="BR277" s="217"/>
      <c r="BS277" s="217"/>
      <c r="BT277" s="217"/>
      <c r="BU277" s="217"/>
      <c r="BV277" s="217"/>
      <c r="BW277" s="217"/>
      <c r="BX277" s="217"/>
      <c r="BY277" s="217"/>
      <c r="BZ277" s="217"/>
      <c r="CA277" s="217"/>
      <c r="CB277" s="217"/>
      <c r="CC277" s="217"/>
      <c r="CD277" s="217"/>
      <c r="CE277" s="217"/>
      <c r="CF277" s="217"/>
      <c r="CG277" s="217"/>
      <c r="CH277" s="217"/>
      <c r="CI277" s="217"/>
      <c r="CJ277" s="217"/>
      <c r="CK277" s="217"/>
      <c r="CL277" s="217"/>
      <c r="CM277" s="217"/>
      <c r="CN277" s="217"/>
      <c r="CO277" s="217"/>
      <c r="CP277" s="217"/>
      <c r="CQ277" s="217"/>
      <c r="CR277" s="217"/>
      <c r="CS277" s="217"/>
      <c r="CT277" s="217"/>
      <c r="CU277" s="217"/>
      <c r="CV277" s="217"/>
      <c r="CW277" s="217"/>
      <c r="CX277" s="217"/>
      <c r="CY277" s="217"/>
      <c r="CZ277" s="217"/>
      <c r="DA277" s="217"/>
      <c r="DB277" s="217"/>
      <c r="DC277" s="217"/>
      <c r="DD277" s="217"/>
      <c r="DE277" s="217"/>
      <c r="DF277" s="217"/>
      <c r="DG277" s="217"/>
      <c r="DH277" s="217"/>
      <c r="DI277" s="217"/>
      <c r="DJ277" s="217"/>
      <c r="DK277" s="217"/>
      <c r="DL277" s="217"/>
      <c r="DM277" s="217"/>
      <c r="DN277" s="217"/>
      <c r="DO277" s="217"/>
    </row>
    <row r="278" spans="1:119" ht="12.75" customHeight="1">
      <c r="A278" s="40">
        <v>3</v>
      </c>
      <c r="B278" s="77">
        <f aca="true" t="shared" si="38" ref="B278:B285">+B277+1</f>
        <v>270</v>
      </c>
      <c r="C278" s="41">
        <v>3107</v>
      </c>
      <c r="D278" s="191" t="s">
        <v>189</v>
      </c>
      <c r="E278" s="10" t="s">
        <v>28</v>
      </c>
      <c r="F278" s="10" t="s">
        <v>77</v>
      </c>
      <c r="G278" s="10" t="s">
        <v>83</v>
      </c>
      <c r="H278" s="154">
        <v>13</v>
      </c>
      <c r="I278" s="79"/>
      <c r="J278" s="170"/>
      <c r="K278" s="164">
        <f t="shared" si="36"/>
        <v>0</v>
      </c>
      <c r="L278" s="47"/>
      <c r="M278" s="47"/>
      <c r="N278" s="164">
        <f t="shared" si="34"/>
        <v>0</v>
      </c>
      <c r="O278" s="47"/>
      <c r="P278" s="47"/>
      <c r="Q278" s="69">
        <f t="shared" si="33"/>
        <v>0</v>
      </c>
      <c r="R278" s="70"/>
      <c r="S278" s="70"/>
      <c r="T278" s="69">
        <f t="shared" si="37"/>
        <v>0</v>
      </c>
      <c r="U278" s="81"/>
      <c r="V278" s="81"/>
      <c r="W278" s="66"/>
      <c r="X278" s="66">
        <v>1910</v>
      </c>
      <c r="Y278" s="71"/>
      <c r="Z278" s="46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4"/>
      <c r="BN278" s="217"/>
      <c r="BO278" s="217"/>
      <c r="BP278" s="217"/>
      <c r="BQ278" s="217"/>
      <c r="BR278" s="217"/>
      <c r="BS278" s="217"/>
      <c r="BT278" s="217"/>
      <c r="BU278" s="217"/>
      <c r="BV278" s="217"/>
      <c r="BW278" s="217"/>
      <c r="BX278" s="217"/>
      <c r="BY278" s="217"/>
      <c r="BZ278" s="217"/>
      <c r="CA278" s="217"/>
      <c r="CB278" s="217"/>
      <c r="CC278" s="217"/>
      <c r="CD278" s="217"/>
      <c r="CE278" s="217"/>
      <c r="CF278" s="217"/>
      <c r="CG278" s="217"/>
      <c r="CH278" s="217"/>
      <c r="CI278" s="217"/>
      <c r="CJ278" s="217"/>
      <c r="CK278" s="217"/>
      <c r="CL278" s="217"/>
      <c r="CM278" s="217"/>
      <c r="CN278" s="217"/>
      <c r="CO278" s="217"/>
      <c r="CP278" s="217"/>
      <c r="CQ278" s="217"/>
      <c r="CR278" s="217"/>
      <c r="CS278" s="217"/>
      <c r="CT278" s="217"/>
      <c r="CU278" s="217"/>
      <c r="CV278" s="217"/>
      <c r="CW278" s="217"/>
      <c r="CX278" s="217"/>
      <c r="CY278" s="217"/>
      <c r="CZ278" s="217"/>
      <c r="DA278" s="217"/>
      <c r="DB278" s="217"/>
      <c r="DC278" s="217"/>
      <c r="DD278" s="217"/>
      <c r="DE278" s="217"/>
      <c r="DF278" s="217"/>
      <c r="DG278" s="217"/>
      <c r="DH278" s="217"/>
      <c r="DI278" s="217"/>
      <c r="DJ278" s="217"/>
      <c r="DK278" s="217"/>
      <c r="DL278" s="217"/>
      <c r="DM278" s="217"/>
      <c r="DN278" s="217"/>
      <c r="DO278" s="217"/>
    </row>
    <row r="279" spans="1:119" ht="12.75" customHeight="1">
      <c r="A279" s="40">
        <v>3</v>
      </c>
      <c r="B279" s="78">
        <f t="shared" si="38"/>
        <v>271</v>
      </c>
      <c r="C279" s="51">
        <v>3108</v>
      </c>
      <c r="D279" s="192" t="s">
        <v>190</v>
      </c>
      <c r="E279" s="50" t="s">
        <v>28</v>
      </c>
      <c r="F279" s="50" t="s">
        <v>77</v>
      </c>
      <c r="G279" s="50" t="s">
        <v>83</v>
      </c>
      <c r="H279" s="155">
        <v>14</v>
      </c>
      <c r="I279" s="79">
        <v>1</v>
      </c>
      <c r="J279" s="170"/>
      <c r="K279" s="164">
        <f t="shared" si="36"/>
        <v>1</v>
      </c>
      <c r="L279" s="47">
        <v>1</v>
      </c>
      <c r="M279" s="47"/>
      <c r="N279" s="164">
        <f t="shared" si="34"/>
        <v>4</v>
      </c>
      <c r="O279" s="47">
        <v>4</v>
      </c>
      <c r="P279" s="47"/>
      <c r="Q279" s="69">
        <f t="shared" si="33"/>
        <v>63.93</v>
      </c>
      <c r="R279" s="70">
        <v>63.93</v>
      </c>
      <c r="S279" s="70"/>
      <c r="T279" s="69">
        <f t="shared" si="37"/>
        <v>0</v>
      </c>
      <c r="U279" s="81"/>
      <c r="V279" s="81"/>
      <c r="W279" s="66"/>
      <c r="X279" s="66">
        <v>1911</v>
      </c>
      <c r="Y279" s="71"/>
      <c r="Z279" s="46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0"/>
      <c r="AW279" s="4"/>
      <c r="BN279" s="217"/>
      <c r="BO279" s="217"/>
      <c r="BP279" s="217"/>
      <c r="BQ279" s="217"/>
      <c r="BR279" s="217"/>
      <c r="BS279" s="217"/>
      <c r="BT279" s="217"/>
      <c r="BU279" s="217"/>
      <c r="BV279" s="217"/>
      <c r="BW279" s="217"/>
      <c r="BX279" s="217"/>
      <c r="BY279" s="217"/>
      <c r="BZ279" s="217"/>
      <c r="CA279" s="217"/>
      <c r="CB279" s="217"/>
      <c r="CC279" s="217"/>
      <c r="CD279" s="217"/>
      <c r="CE279" s="217"/>
      <c r="CF279" s="217"/>
      <c r="CG279" s="217"/>
      <c r="CH279" s="217"/>
      <c r="CI279" s="217"/>
      <c r="CJ279" s="217"/>
      <c r="CK279" s="217"/>
      <c r="CL279" s="217"/>
      <c r="CM279" s="217"/>
      <c r="CN279" s="217"/>
      <c r="CO279" s="217"/>
      <c r="CP279" s="217"/>
      <c r="CQ279" s="217"/>
      <c r="CR279" s="217"/>
      <c r="CS279" s="217"/>
      <c r="CT279" s="217"/>
      <c r="CU279" s="217"/>
      <c r="CV279" s="217"/>
      <c r="CW279" s="217"/>
      <c r="CX279" s="217"/>
      <c r="CY279" s="217"/>
      <c r="CZ279" s="217"/>
      <c r="DA279" s="217"/>
      <c r="DB279" s="217"/>
      <c r="DC279" s="217"/>
      <c r="DD279" s="217"/>
      <c r="DE279" s="217"/>
      <c r="DF279" s="217"/>
      <c r="DG279" s="217"/>
      <c r="DH279" s="217"/>
      <c r="DI279" s="217"/>
      <c r="DJ279" s="217"/>
      <c r="DK279" s="217"/>
      <c r="DL279" s="217"/>
      <c r="DM279" s="217"/>
      <c r="DN279" s="217"/>
      <c r="DO279" s="217"/>
    </row>
    <row r="280" spans="1:119" ht="12.75" customHeight="1">
      <c r="A280" s="40">
        <v>3</v>
      </c>
      <c r="B280" s="77">
        <f t="shared" si="38"/>
        <v>272</v>
      </c>
      <c r="C280" s="41">
        <v>3109</v>
      </c>
      <c r="D280" s="191" t="s">
        <v>189</v>
      </c>
      <c r="E280" s="10" t="s">
        <v>28</v>
      </c>
      <c r="F280" s="10" t="s">
        <v>77</v>
      </c>
      <c r="G280" s="10" t="s">
        <v>83</v>
      </c>
      <c r="H280" s="154">
        <v>15</v>
      </c>
      <c r="I280" s="79"/>
      <c r="J280" s="170"/>
      <c r="K280" s="164">
        <f t="shared" si="36"/>
        <v>0</v>
      </c>
      <c r="L280" s="47"/>
      <c r="M280" s="47"/>
      <c r="N280" s="164">
        <f t="shared" si="34"/>
        <v>0</v>
      </c>
      <c r="O280" s="47"/>
      <c r="P280" s="47"/>
      <c r="Q280" s="69">
        <f t="shared" si="33"/>
        <v>0</v>
      </c>
      <c r="R280" s="70"/>
      <c r="S280" s="70"/>
      <c r="T280" s="69">
        <f t="shared" si="37"/>
        <v>0</v>
      </c>
      <c r="U280" s="81"/>
      <c r="V280" s="81"/>
      <c r="W280" s="66"/>
      <c r="X280" s="66">
        <v>1911</v>
      </c>
      <c r="Y280" s="71"/>
      <c r="Z280" s="46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4"/>
      <c r="BN280" s="217"/>
      <c r="BO280" s="217"/>
      <c r="BP280" s="217"/>
      <c r="BQ280" s="217"/>
      <c r="BR280" s="217"/>
      <c r="BS280" s="217"/>
      <c r="BT280" s="217"/>
      <c r="BU280" s="217"/>
      <c r="BV280" s="217"/>
      <c r="BW280" s="217"/>
      <c r="BX280" s="217"/>
      <c r="BY280" s="217"/>
      <c r="BZ280" s="217"/>
      <c r="CA280" s="217"/>
      <c r="CB280" s="217"/>
      <c r="CC280" s="217"/>
      <c r="CD280" s="217"/>
      <c r="CE280" s="217"/>
      <c r="CF280" s="217"/>
      <c r="CG280" s="217"/>
      <c r="CH280" s="217"/>
      <c r="CI280" s="217"/>
      <c r="CJ280" s="217"/>
      <c r="CK280" s="217"/>
      <c r="CL280" s="217"/>
      <c r="CM280" s="217"/>
      <c r="CN280" s="217"/>
      <c r="CO280" s="217"/>
      <c r="CP280" s="217"/>
      <c r="CQ280" s="217"/>
      <c r="CR280" s="217"/>
      <c r="CS280" s="217"/>
      <c r="CT280" s="217"/>
      <c r="CU280" s="217"/>
      <c r="CV280" s="217"/>
      <c r="CW280" s="217"/>
      <c r="CX280" s="217"/>
      <c r="CY280" s="217"/>
      <c r="CZ280" s="217"/>
      <c r="DA280" s="217"/>
      <c r="DB280" s="217"/>
      <c r="DC280" s="217"/>
      <c r="DD280" s="217"/>
      <c r="DE280" s="217"/>
      <c r="DF280" s="217"/>
      <c r="DG280" s="217"/>
      <c r="DH280" s="217"/>
      <c r="DI280" s="217"/>
      <c r="DJ280" s="217"/>
      <c r="DK280" s="217"/>
      <c r="DL280" s="217"/>
      <c r="DM280" s="217"/>
      <c r="DN280" s="217"/>
      <c r="DO280" s="217"/>
    </row>
    <row r="281" spans="1:119" ht="12.75" customHeight="1">
      <c r="A281" s="40">
        <v>3</v>
      </c>
      <c r="B281" s="78">
        <f t="shared" si="38"/>
        <v>273</v>
      </c>
      <c r="C281" s="51">
        <v>3110</v>
      </c>
      <c r="D281" s="192" t="s">
        <v>190</v>
      </c>
      <c r="E281" s="50" t="s">
        <v>28</v>
      </c>
      <c r="F281" s="50" t="s">
        <v>77</v>
      </c>
      <c r="G281" s="50" t="s">
        <v>83</v>
      </c>
      <c r="H281" s="155">
        <v>16</v>
      </c>
      <c r="I281" s="79">
        <v>1</v>
      </c>
      <c r="J281" s="170"/>
      <c r="K281" s="164">
        <f t="shared" si="36"/>
        <v>1</v>
      </c>
      <c r="L281" s="47">
        <v>1</v>
      </c>
      <c r="M281" s="47"/>
      <c r="N281" s="164">
        <f t="shared" si="34"/>
        <v>3</v>
      </c>
      <c r="O281" s="47">
        <v>3</v>
      </c>
      <c r="P281" s="47"/>
      <c r="Q281" s="69">
        <f t="shared" si="33"/>
        <v>35.44</v>
      </c>
      <c r="R281" s="70">
        <v>35.44</v>
      </c>
      <c r="S281" s="70"/>
      <c r="T281" s="69">
        <f t="shared" si="37"/>
        <v>0</v>
      </c>
      <c r="U281" s="81"/>
      <c r="V281" s="81"/>
      <c r="W281" s="66"/>
      <c r="X281" s="66">
        <v>1912</v>
      </c>
      <c r="Y281" s="71"/>
      <c r="Z281" s="46"/>
      <c r="AA281" s="220"/>
      <c r="AB281" s="220"/>
      <c r="AC281" s="220"/>
      <c r="AD281" s="220"/>
      <c r="AE281" s="220"/>
      <c r="AF281" s="220"/>
      <c r="AG281" s="220"/>
      <c r="AH281" s="220"/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4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</row>
    <row r="282" spans="1:119" ht="12.75" customHeight="1">
      <c r="A282" s="40">
        <v>3</v>
      </c>
      <c r="B282" s="78">
        <f t="shared" si="38"/>
        <v>274</v>
      </c>
      <c r="C282" s="51">
        <v>3128</v>
      </c>
      <c r="D282" s="192" t="s">
        <v>190</v>
      </c>
      <c r="E282" s="50" t="s">
        <v>28</v>
      </c>
      <c r="F282" s="50" t="s">
        <v>77</v>
      </c>
      <c r="G282" s="50" t="s">
        <v>84</v>
      </c>
      <c r="H282" s="155">
        <v>2</v>
      </c>
      <c r="I282" s="79">
        <v>1</v>
      </c>
      <c r="J282" s="170"/>
      <c r="K282" s="164">
        <f t="shared" si="36"/>
        <v>1</v>
      </c>
      <c r="L282" s="47">
        <v>1</v>
      </c>
      <c r="M282" s="47"/>
      <c r="N282" s="68">
        <f>SUM(O282:P282)</f>
        <v>6</v>
      </c>
      <c r="O282" s="47">
        <v>6</v>
      </c>
      <c r="P282" s="47"/>
      <c r="Q282" s="69">
        <f>SUM(R282:S282)</f>
        <v>75.67</v>
      </c>
      <c r="R282" s="70">
        <v>75.67</v>
      </c>
      <c r="S282" s="70"/>
      <c r="T282" s="69">
        <f t="shared" si="37"/>
        <v>0</v>
      </c>
      <c r="U282" s="81"/>
      <c r="V282" s="81"/>
      <c r="W282" s="66"/>
      <c r="X282" s="66">
        <v>1900</v>
      </c>
      <c r="Y282" s="71"/>
      <c r="Z282" s="46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4"/>
      <c r="BN282" s="217"/>
      <c r="BO282" s="217"/>
      <c r="BP282" s="217"/>
      <c r="BQ282" s="217"/>
      <c r="BR282" s="217"/>
      <c r="BS282" s="217"/>
      <c r="BT282" s="217"/>
      <c r="BU282" s="217"/>
      <c r="BV282" s="217"/>
      <c r="BW282" s="217"/>
      <c r="BX282" s="217"/>
      <c r="BY282" s="217"/>
      <c r="BZ282" s="217"/>
      <c r="CA282" s="217"/>
      <c r="CB282" s="217"/>
      <c r="CC282" s="217"/>
      <c r="CD282" s="217"/>
      <c r="CE282" s="217"/>
      <c r="CF282" s="217"/>
      <c r="CG282" s="217"/>
      <c r="CH282" s="217"/>
      <c r="CI282" s="217"/>
      <c r="CJ282" s="217"/>
      <c r="CK282" s="217"/>
      <c r="CL282" s="217"/>
      <c r="CM282" s="217"/>
      <c r="CN282" s="217"/>
      <c r="CO282" s="217"/>
      <c r="CP282" s="217"/>
      <c r="CQ282" s="217"/>
      <c r="CR282" s="217"/>
      <c r="CS282" s="217"/>
      <c r="CT282" s="217"/>
      <c r="CU282" s="217"/>
      <c r="CV282" s="217"/>
      <c r="CW282" s="217"/>
      <c r="CX282" s="217"/>
      <c r="CY282" s="217"/>
      <c r="CZ282" s="217"/>
      <c r="DA282" s="217"/>
      <c r="DB282" s="217"/>
      <c r="DC282" s="217"/>
      <c r="DD282" s="217"/>
      <c r="DE282" s="217"/>
      <c r="DF282" s="217"/>
      <c r="DG282" s="217"/>
      <c r="DH282" s="217"/>
      <c r="DI282" s="217"/>
      <c r="DJ282" s="217"/>
      <c r="DK282" s="217"/>
      <c r="DL282" s="217"/>
      <c r="DM282" s="217"/>
      <c r="DN282" s="217"/>
      <c r="DO282" s="217"/>
    </row>
    <row r="283" spans="1:119" ht="12.75" customHeight="1">
      <c r="A283" s="40">
        <v>3</v>
      </c>
      <c r="B283" s="77">
        <f t="shared" si="38"/>
        <v>275</v>
      </c>
      <c r="C283" s="41">
        <v>3159</v>
      </c>
      <c r="D283" s="191" t="s">
        <v>189</v>
      </c>
      <c r="E283" s="10" t="s">
        <v>28</v>
      </c>
      <c r="F283" s="10" t="s">
        <v>77</v>
      </c>
      <c r="G283" s="10" t="s">
        <v>85</v>
      </c>
      <c r="H283" s="154">
        <v>2</v>
      </c>
      <c r="I283" s="79"/>
      <c r="J283" s="170"/>
      <c r="K283" s="164">
        <f t="shared" si="36"/>
        <v>0</v>
      </c>
      <c r="L283" s="47"/>
      <c r="M283" s="47"/>
      <c r="N283" s="68">
        <f>SUM(O283:P283)</f>
        <v>0</v>
      </c>
      <c r="O283" s="47"/>
      <c r="P283" s="47"/>
      <c r="Q283" s="69">
        <f>SUM(R283:S283)</f>
        <v>0</v>
      </c>
      <c r="R283" s="70"/>
      <c r="S283" s="70"/>
      <c r="T283" s="69">
        <f t="shared" si="37"/>
        <v>0</v>
      </c>
      <c r="U283" s="81"/>
      <c r="V283" s="81"/>
      <c r="W283" s="66"/>
      <c r="X283" s="66">
        <v>1900</v>
      </c>
      <c r="Y283" s="71"/>
      <c r="Z283" s="46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4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  <c r="BZ283" s="217"/>
      <c r="CA283" s="217"/>
      <c r="CB283" s="217"/>
      <c r="CC283" s="217"/>
      <c r="CD283" s="217"/>
      <c r="CE283" s="217"/>
      <c r="CF283" s="217"/>
      <c r="CG283" s="217"/>
      <c r="CH283" s="217"/>
      <c r="CI283" s="217"/>
      <c r="CJ283" s="217"/>
      <c r="CK283" s="217"/>
      <c r="CL283" s="217"/>
      <c r="CM283" s="217"/>
      <c r="CN283" s="217"/>
      <c r="CO283" s="217"/>
      <c r="CP283" s="217"/>
      <c r="CQ283" s="217"/>
      <c r="CR283" s="217"/>
      <c r="CS283" s="217"/>
      <c r="CT283" s="217"/>
      <c r="CU283" s="217"/>
      <c r="CV283" s="217"/>
      <c r="CW283" s="217"/>
      <c r="CX283" s="217"/>
      <c r="CY283" s="217"/>
      <c r="CZ283" s="217"/>
      <c r="DA283" s="217"/>
      <c r="DB283" s="217"/>
      <c r="DC283" s="217"/>
      <c r="DD283" s="217"/>
      <c r="DE283" s="217"/>
      <c r="DF283" s="217"/>
      <c r="DG283" s="217"/>
      <c r="DH283" s="217"/>
      <c r="DI283" s="217"/>
      <c r="DJ283" s="217"/>
      <c r="DK283" s="217"/>
      <c r="DL283" s="217"/>
      <c r="DM283" s="217"/>
      <c r="DN283" s="217"/>
      <c r="DO283" s="217"/>
    </row>
    <row r="284" spans="1:119" ht="12.75" customHeight="1">
      <c r="A284" s="40">
        <v>3</v>
      </c>
      <c r="B284" s="77">
        <f t="shared" si="38"/>
        <v>276</v>
      </c>
      <c r="C284" s="41">
        <v>3160</v>
      </c>
      <c r="D284" s="191" t="s">
        <v>189</v>
      </c>
      <c r="E284" s="10" t="s">
        <v>28</v>
      </c>
      <c r="F284" s="10" t="s">
        <v>77</v>
      </c>
      <c r="G284" s="10" t="s">
        <v>86</v>
      </c>
      <c r="H284" s="154">
        <v>29</v>
      </c>
      <c r="I284" s="79"/>
      <c r="J284" s="170"/>
      <c r="K284" s="164">
        <f t="shared" si="36"/>
        <v>0</v>
      </c>
      <c r="L284" s="47"/>
      <c r="M284" s="47"/>
      <c r="N284" s="68">
        <f>SUM(O284:P284)</f>
        <v>0</v>
      </c>
      <c r="O284" s="47"/>
      <c r="P284" s="47"/>
      <c r="Q284" s="69">
        <f>SUM(R284:S284)</f>
        <v>0</v>
      </c>
      <c r="R284" s="70"/>
      <c r="S284" s="70"/>
      <c r="T284" s="69">
        <f t="shared" si="37"/>
        <v>0</v>
      </c>
      <c r="U284" s="81"/>
      <c r="V284" s="81"/>
      <c r="W284" s="66"/>
      <c r="X284" s="66">
        <v>1901</v>
      </c>
      <c r="Y284" s="71"/>
      <c r="Z284" s="46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4"/>
      <c r="BN284" s="217"/>
      <c r="BO284" s="217"/>
      <c r="BP284" s="217"/>
      <c r="BQ284" s="217"/>
      <c r="BR284" s="217"/>
      <c r="BS284" s="217"/>
      <c r="BT284" s="217"/>
      <c r="BU284" s="217"/>
      <c r="BV284" s="217"/>
      <c r="BW284" s="217"/>
      <c r="BX284" s="217"/>
      <c r="BY284" s="217"/>
      <c r="BZ284" s="217"/>
      <c r="CA284" s="217"/>
      <c r="CB284" s="217"/>
      <c r="CC284" s="217"/>
      <c r="CD284" s="217"/>
      <c r="CE284" s="217"/>
      <c r="CF284" s="217"/>
      <c r="CG284" s="217"/>
      <c r="CH284" s="217"/>
      <c r="CI284" s="217"/>
      <c r="CJ284" s="217"/>
      <c r="CK284" s="217"/>
      <c r="CL284" s="217"/>
      <c r="CM284" s="217"/>
      <c r="CN284" s="217"/>
      <c r="CO284" s="217"/>
      <c r="CP284" s="217"/>
      <c r="CQ284" s="217"/>
      <c r="CR284" s="217"/>
      <c r="CS284" s="217"/>
      <c r="CT284" s="217"/>
      <c r="CU284" s="217"/>
      <c r="CV284" s="217"/>
      <c r="CW284" s="217"/>
      <c r="CX284" s="217"/>
      <c r="CY284" s="217"/>
      <c r="CZ284" s="217"/>
      <c r="DA284" s="217"/>
      <c r="DB284" s="217"/>
      <c r="DC284" s="217"/>
      <c r="DD284" s="217"/>
      <c r="DE284" s="217"/>
      <c r="DF284" s="217"/>
      <c r="DG284" s="217"/>
      <c r="DH284" s="217"/>
      <c r="DI284" s="217"/>
      <c r="DJ284" s="217"/>
      <c r="DK284" s="217"/>
      <c r="DL284" s="217"/>
      <c r="DM284" s="217"/>
      <c r="DN284" s="217"/>
      <c r="DO284" s="217"/>
    </row>
    <row r="285" spans="1:119" ht="12.75" customHeight="1" thickBot="1">
      <c r="A285" s="40">
        <v>3</v>
      </c>
      <c r="B285" s="78">
        <f t="shared" si="38"/>
        <v>277</v>
      </c>
      <c r="C285" s="51">
        <v>3211</v>
      </c>
      <c r="D285" s="192" t="s">
        <v>190</v>
      </c>
      <c r="E285" s="50" t="s">
        <v>28</v>
      </c>
      <c r="F285" s="50" t="s">
        <v>77</v>
      </c>
      <c r="G285" s="50" t="s">
        <v>86</v>
      </c>
      <c r="H285" s="155">
        <v>32</v>
      </c>
      <c r="I285" s="79">
        <v>1</v>
      </c>
      <c r="J285" s="170"/>
      <c r="K285" s="164">
        <f t="shared" si="36"/>
        <v>1</v>
      </c>
      <c r="L285" s="47"/>
      <c r="M285" s="47">
        <v>1</v>
      </c>
      <c r="N285" s="68">
        <f>SUM(O285:P285)</f>
        <v>2</v>
      </c>
      <c r="O285" s="47"/>
      <c r="P285" s="47">
        <v>2</v>
      </c>
      <c r="Q285" s="69">
        <f>SUM(R285:S285)</f>
        <v>45.72</v>
      </c>
      <c r="R285" s="70"/>
      <c r="S285" s="70">
        <v>45.72</v>
      </c>
      <c r="T285" s="69">
        <f t="shared" si="37"/>
        <v>0</v>
      </c>
      <c r="U285" s="81"/>
      <c r="V285" s="81"/>
      <c r="W285" s="66"/>
      <c r="X285" s="171">
        <v>1901</v>
      </c>
      <c r="Y285" s="71"/>
      <c r="Z285" s="46"/>
      <c r="AA285" s="220"/>
      <c r="AB285" s="220"/>
      <c r="AC285" s="220"/>
      <c r="AD285" s="220"/>
      <c r="AE285" s="220"/>
      <c r="AF285" s="220"/>
      <c r="AG285" s="220"/>
      <c r="AH285" s="220"/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20"/>
      <c r="AT285" s="220"/>
      <c r="AU285" s="220"/>
      <c r="AV285" s="220"/>
      <c r="AW285" s="4"/>
      <c r="BN285" s="217"/>
      <c r="BO285" s="217"/>
      <c r="BP285" s="217"/>
      <c r="BQ285" s="217"/>
      <c r="BR285" s="217"/>
      <c r="BS285" s="217"/>
      <c r="BT285" s="217"/>
      <c r="BU285" s="217"/>
      <c r="BV285" s="217"/>
      <c r="BW285" s="217"/>
      <c r="BX285" s="217"/>
      <c r="BY285" s="217"/>
      <c r="BZ285" s="217"/>
      <c r="CA285" s="217"/>
      <c r="CB285" s="217"/>
      <c r="CC285" s="217"/>
      <c r="CD285" s="217"/>
      <c r="CE285" s="217"/>
      <c r="CF285" s="217"/>
      <c r="CG285" s="217"/>
      <c r="CH285" s="217"/>
      <c r="CI285" s="217"/>
      <c r="CJ285" s="217"/>
      <c r="CK285" s="217"/>
      <c r="CL285" s="217"/>
      <c r="CM285" s="217"/>
      <c r="CN285" s="217"/>
      <c r="CO285" s="217"/>
      <c r="CP285" s="217"/>
      <c r="CQ285" s="217"/>
      <c r="CR285" s="217"/>
      <c r="CS285" s="217"/>
      <c r="CT285" s="217"/>
      <c r="CU285" s="217"/>
      <c r="CV285" s="217"/>
      <c r="CW285" s="217"/>
      <c r="CX285" s="217"/>
      <c r="CY285" s="217"/>
      <c r="CZ285" s="217"/>
      <c r="DA285" s="217"/>
      <c r="DB285" s="217"/>
      <c r="DC285" s="217"/>
      <c r="DD285" s="217"/>
      <c r="DE285" s="217"/>
      <c r="DF285" s="217"/>
      <c r="DG285" s="217"/>
      <c r="DH285" s="217"/>
      <c r="DI285" s="217"/>
      <c r="DJ285" s="217"/>
      <c r="DK285" s="217"/>
      <c r="DL285" s="217"/>
      <c r="DM285" s="217"/>
      <c r="DN285" s="217"/>
      <c r="DO285" s="217"/>
    </row>
    <row r="286" spans="1:119" ht="12.75" customHeight="1" thickBot="1">
      <c r="A286" s="40"/>
      <c r="B286" s="175" t="s">
        <v>151</v>
      </c>
      <c r="C286" s="292" t="s">
        <v>191</v>
      </c>
      <c r="D286" s="295"/>
      <c r="E286" s="295"/>
      <c r="F286" s="295"/>
      <c r="G286" s="295"/>
      <c r="H286" s="296"/>
      <c r="I286" s="179">
        <f aca="true" t="shared" si="39" ref="I286:V286">SUM(I9:I285)</f>
        <v>175</v>
      </c>
      <c r="J286" s="179">
        <f t="shared" si="39"/>
        <v>6</v>
      </c>
      <c r="K286" s="179">
        <f t="shared" si="39"/>
        <v>896</v>
      </c>
      <c r="L286" s="179">
        <f t="shared" si="39"/>
        <v>854</v>
      </c>
      <c r="M286" s="179">
        <f t="shared" si="39"/>
        <v>42</v>
      </c>
      <c r="N286" s="179">
        <f t="shared" si="39"/>
        <v>3153</v>
      </c>
      <c r="O286" s="179">
        <f t="shared" si="39"/>
        <v>2995</v>
      </c>
      <c r="P286" s="179">
        <f t="shared" si="39"/>
        <v>158</v>
      </c>
      <c r="Q286" s="196">
        <f t="shared" si="39"/>
        <v>50338.64999999999</v>
      </c>
      <c r="R286" s="196">
        <f t="shared" si="39"/>
        <v>46747.78999999999</v>
      </c>
      <c r="S286" s="196">
        <f t="shared" si="39"/>
        <v>3590.8599999999997</v>
      </c>
      <c r="T286" s="196">
        <f t="shared" si="39"/>
        <v>13320.800000000001</v>
      </c>
      <c r="U286" s="196">
        <f t="shared" si="39"/>
        <v>11765.010000000002</v>
      </c>
      <c r="V286" s="196">
        <f t="shared" si="39"/>
        <v>1555.79</v>
      </c>
      <c r="W286" s="183"/>
      <c r="X286" s="183"/>
      <c r="Y286" s="184" t="s">
        <v>1</v>
      </c>
      <c r="Z286" s="46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4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7"/>
      <c r="BZ286" s="217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  <c r="DL286" s="217"/>
      <c r="DM286" s="217"/>
      <c r="DN286" s="217"/>
      <c r="DO286" s="217"/>
    </row>
    <row r="287" spans="1:119" ht="12.75" customHeight="1">
      <c r="A287" s="40">
        <v>6</v>
      </c>
      <c r="B287" s="78">
        <v>1</v>
      </c>
      <c r="C287" s="51">
        <v>3167</v>
      </c>
      <c r="D287" s="192" t="s">
        <v>190</v>
      </c>
      <c r="E287" s="50" t="s">
        <v>34</v>
      </c>
      <c r="F287" s="50" t="s">
        <v>87</v>
      </c>
      <c r="G287" s="50" t="s">
        <v>88</v>
      </c>
      <c r="H287" s="155" t="s">
        <v>160</v>
      </c>
      <c r="I287" s="79">
        <v>1</v>
      </c>
      <c r="J287" s="170"/>
      <c r="K287" s="164">
        <f>SUM(L287:M287)</f>
        <v>2</v>
      </c>
      <c r="L287" s="47">
        <v>2</v>
      </c>
      <c r="M287" s="47"/>
      <c r="N287" s="68">
        <f>SUM(O287:P287)</f>
        <v>6</v>
      </c>
      <c r="O287" s="47">
        <v>6</v>
      </c>
      <c r="P287" s="47"/>
      <c r="Q287" s="69">
        <f>SUM(R287:S287)</f>
        <v>90.86</v>
      </c>
      <c r="R287" s="70">
        <v>90.86</v>
      </c>
      <c r="S287" s="70"/>
      <c r="T287" s="80">
        <f>SUM(U287:V287)</f>
        <v>0</v>
      </c>
      <c r="U287" s="81"/>
      <c r="V287" s="81"/>
      <c r="W287" s="66"/>
      <c r="X287" s="66">
        <v>1976</v>
      </c>
      <c r="Y287" s="71"/>
      <c r="Z287" s="46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20"/>
      <c r="AK287" s="220"/>
      <c r="AL287" s="220"/>
      <c r="AM287" s="220"/>
      <c r="AN287" s="220"/>
      <c r="AO287" s="220"/>
      <c r="AP287" s="220"/>
      <c r="AQ287" s="220"/>
      <c r="AR287" s="220"/>
      <c r="AS287" s="220"/>
      <c r="AT287" s="220"/>
      <c r="AU287" s="220"/>
      <c r="AV287" s="220"/>
      <c r="AW287" s="4"/>
      <c r="BN287" s="217"/>
      <c r="BO287" s="217"/>
      <c r="BP287" s="217"/>
      <c r="BQ287" s="217"/>
      <c r="BR287" s="217"/>
      <c r="BS287" s="217"/>
      <c r="BT287" s="217"/>
      <c r="BU287" s="217"/>
      <c r="BV287" s="217"/>
      <c r="BW287" s="217"/>
      <c r="BX287" s="217"/>
      <c r="BY287" s="217"/>
      <c r="BZ287" s="217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  <c r="DL287" s="217"/>
      <c r="DM287" s="217"/>
      <c r="DN287" s="217"/>
      <c r="DO287" s="217"/>
    </row>
    <row r="288" spans="1:119" ht="12.75" customHeight="1">
      <c r="A288" s="40">
        <v>6</v>
      </c>
      <c r="B288" s="78">
        <f>+B287+1</f>
        <v>2</v>
      </c>
      <c r="C288" s="51">
        <v>3168</v>
      </c>
      <c r="D288" s="192" t="s">
        <v>190</v>
      </c>
      <c r="E288" s="50" t="s">
        <v>28</v>
      </c>
      <c r="F288" s="50" t="s">
        <v>87</v>
      </c>
      <c r="G288" s="50" t="s">
        <v>40</v>
      </c>
      <c r="H288" s="155">
        <v>15</v>
      </c>
      <c r="I288" s="79">
        <v>1</v>
      </c>
      <c r="J288" s="170"/>
      <c r="K288" s="164">
        <f>SUM(L288:M288)</f>
        <v>2</v>
      </c>
      <c r="L288" s="47">
        <v>2</v>
      </c>
      <c r="M288" s="47"/>
      <c r="N288" s="68">
        <f>SUM(O288:P288)</f>
        <v>7</v>
      </c>
      <c r="O288" s="47">
        <v>7</v>
      </c>
      <c r="P288" s="47"/>
      <c r="Q288" s="69">
        <f>SUM(R288:S288)</f>
        <v>134.5</v>
      </c>
      <c r="R288" s="70">
        <f>78.8+55.7</f>
        <v>134.5</v>
      </c>
      <c r="S288" s="70"/>
      <c r="T288" s="80">
        <f>SUM(U288:V288)</f>
        <v>0</v>
      </c>
      <c r="U288" s="81"/>
      <c r="V288" s="81"/>
      <c r="W288" s="66"/>
      <c r="X288" s="66">
        <v>1900</v>
      </c>
      <c r="Y288" s="71"/>
      <c r="Z288" s="46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4"/>
      <c r="BN288" s="217"/>
      <c r="BO288" s="217"/>
      <c r="BP288" s="217"/>
      <c r="BQ288" s="217"/>
      <c r="BR288" s="217"/>
      <c r="BS288" s="217"/>
      <c r="BT288" s="217"/>
      <c r="BU288" s="217"/>
      <c r="BV288" s="217"/>
      <c r="BW288" s="217"/>
      <c r="BX288" s="217"/>
      <c r="BY288" s="217"/>
      <c r="BZ288" s="217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  <c r="DL288" s="217"/>
      <c r="DM288" s="217"/>
      <c r="DN288" s="217"/>
      <c r="DO288" s="217"/>
    </row>
    <row r="289" spans="1:119" ht="12.75" customHeight="1">
      <c r="A289" s="40">
        <v>6</v>
      </c>
      <c r="B289" s="78">
        <f>+B288+1</f>
        <v>3</v>
      </c>
      <c r="C289" s="51">
        <v>6036</v>
      </c>
      <c r="D289" s="192" t="s">
        <v>190</v>
      </c>
      <c r="E289" s="50" t="s">
        <v>28</v>
      </c>
      <c r="F289" s="50" t="s">
        <v>87</v>
      </c>
      <c r="G289" s="50" t="s">
        <v>53</v>
      </c>
      <c r="H289" s="155">
        <v>15</v>
      </c>
      <c r="I289" s="79"/>
      <c r="J289" s="170">
        <v>1</v>
      </c>
      <c r="K289" s="164">
        <f aca="true" t="shared" si="40" ref="K289:K324">SUM(L289:M289)</f>
        <v>1</v>
      </c>
      <c r="L289" s="47">
        <v>1</v>
      </c>
      <c r="M289" s="47"/>
      <c r="N289" s="68">
        <f aca="true" t="shared" si="41" ref="N289:N324">SUM(O289:P289)</f>
        <v>5</v>
      </c>
      <c r="O289" s="47">
        <v>5</v>
      </c>
      <c r="P289" s="47"/>
      <c r="Q289" s="69">
        <f aca="true" t="shared" si="42" ref="Q289:Q324">SUM(R289:S289)</f>
        <v>111.96</v>
      </c>
      <c r="R289" s="70">
        <v>111.96</v>
      </c>
      <c r="S289" s="70"/>
      <c r="T289" s="80">
        <f aca="true" t="shared" si="43" ref="T289:T324">SUM(U289:V289)</f>
        <v>0</v>
      </c>
      <c r="U289" s="81"/>
      <c r="V289" s="81"/>
      <c r="W289" s="66"/>
      <c r="X289" s="66"/>
      <c r="Y289" s="71"/>
      <c r="Z289" s="46"/>
      <c r="AA289" s="220"/>
      <c r="AB289" s="220"/>
      <c r="AC289" s="220"/>
      <c r="AD289" s="220"/>
      <c r="AE289" s="220"/>
      <c r="AF289" s="220"/>
      <c r="AG289" s="220"/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20"/>
      <c r="AS289" s="220"/>
      <c r="AT289" s="220"/>
      <c r="AU289" s="220"/>
      <c r="AV289" s="220"/>
      <c r="AW289" s="4"/>
      <c r="BN289" s="217"/>
      <c r="BO289" s="217"/>
      <c r="BP289" s="217"/>
      <c r="BQ289" s="217"/>
      <c r="BR289" s="217"/>
      <c r="BS289" s="217"/>
      <c r="BT289" s="217"/>
      <c r="BU289" s="217"/>
      <c r="BV289" s="217"/>
      <c r="BW289" s="217"/>
      <c r="BX289" s="217"/>
      <c r="BY289" s="217"/>
      <c r="BZ289" s="217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7"/>
      <c r="DJ289" s="217"/>
      <c r="DK289" s="217"/>
      <c r="DL289" s="217"/>
      <c r="DM289" s="217"/>
      <c r="DN289" s="217"/>
      <c r="DO289" s="217"/>
    </row>
    <row r="290" spans="1:119" ht="12.75" customHeight="1">
      <c r="A290" s="40">
        <v>6</v>
      </c>
      <c r="B290" s="79">
        <f>B289+1</f>
        <v>4</v>
      </c>
      <c r="C290" s="41">
        <v>3169</v>
      </c>
      <c r="D290" s="191" t="s">
        <v>189</v>
      </c>
      <c r="E290" s="10" t="s">
        <v>28</v>
      </c>
      <c r="F290" s="10" t="s">
        <v>87</v>
      </c>
      <c r="G290" s="10" t="s">
        <v>53</v>
      </c>
      <c r="H290" s="154">
        <v>26</v>
      </c>
      <c r="I290" s="79"/>
      <c r="J290" s="170"/>
      <c r="K290" s="164">
        <f t="shared" si="40"/>
        <v>0</v>
      </c>
      <c r="L290" s="47"/>
      <c r="M290" s="47"/>
      <c r="N290" s="68">
        <f t="shared" si="41"/>
        <v>0</v>
      </c>
      <c r="O290" s="47"/>
      <c r="P290" s="47"/>
      <c r="Q290" s="69">
        <f t="shared" si="42"/>
        <v>0</v>
      </c>
      <c r="R290" s="70"/>
      <c r="S290" s="70"/>
      <c r="T290" s="80">
        <f t="shared" si="43"/>
        <v>0</v>
      </c>
      <c r="U290" s="81"/>
      <c r="V290" s="81"/>
      <c r="W290" s="66"/>
      <c r="X290" s="66">
        <v>1900</v>
      </c>
      <c r="Y290" s="237" t="s">
        <v>159</v>
      </c>
      <c r="Z290" s="46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4"/>
      <c r="BN290" s="217"/>
      <c r="BO290" s="217"/>
      <c r="BP290" s="217"/>
      <c r="BQ290" s="217"/>
      <c r="BR290" s="217"/>
      <c r="BS290" s="217"/>
      <c r="BT290" s="217"/>
      <c r="BU290" s="217"/>
      <c r="BV290" s="217"/>
      <c r="BW290" s="217"/>
      <c r="BX290" s="217"/>
      <c r="BY290" s="217"/>
      <c r="BZ290" s="217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  <c r="CW290" s="217"/>
      <c r="CX290" s="217"/>
      <c r="CY290" s="217"/>
      <c r="CZ290" s="217"/>
      <c r="DA290" s="217"/>
      <c r="DB290" s="217"/>
      <c r="DC290" s="217"/>
      <c r="DD290" s="217"/>
      <c r="DE290" s="217"/>
      <c r="DF290" s="217"/>
      <c r="DG290" s="217"/>
      <c r="DH290" s="217"/>
      <c r="DI290" s="217"/>
      <c r="DJ290" s="217"/>
      <c r="DK290" s="217"/>
      <c r="DL290" s="217"/>
      <c r="DM290" s="217"/>
      <c r="DN290" s="217"/>
      <c r="DO290" s="217"/>
    </row>
    <row r="291" spans="1:119" ht="12.75" customHeight="1">
      <c r="A291" s="40">
        <v>6</v>
      </c>
      <c r="B291" s="79">
        <f>B290+1</f>
        <v>5</v>
      </c>
      <c r="C291" s="41">
        <v>3171</v>
      </c>
      <c r="D291" s="191" t="s">
        <v>189</v>
      </c>
      <c r="E291" s="10" t="s">
        <v>28</v>
      </c>
      <c r="F291" s="10" t="s">
        <v>87</v>
      </c>
      <c r="G291" s="10" t="s">
        <v>53</v>
      </c>
      <c r="H291" s="154">
        <v>39</v>
      </c>
      <c r="I291" s="79"/>
      <c r="J291" s="170"/>
      <c r="K291" s="164">
        <f t="shared" si="40"/>
        <v>0</v>
      </c>
      <c r="L291" s="47"/>
      <c r="M291" s="47"/>
      <c r="N291" s="68">
        <f t="shared" si="41"/>
        <v>0</v>
      </c>
      <c r="O291" s="47"/>
      <c r="P291" s="47"/>
      <c r="Q291" s="69">
        <f t="shared" si="42"/>
        <v>0</v>
      </c>
      <c r="R291" s="70"/>
      <c r="S291" s="70"/>
      <c r="T291" s="80">
        <f t="shared" si="43"/>
        <v>0</v>
      </c>
      <c r="U291" s="81"/>
      <c r="V291" s="81"/>
      <c r="W291" s="66"/>
      <c r="X291" s="66">
        <v>1890</v>
      </c>
      <c r="Y291" s="71"/>
      <c r="Z291" s="46"/>
      <c r="AA291" s="220"/>
      <c r="AB291" s="220"/>
      <c r="AC291" s="220"/>
      <c r="AD291" s="220"/>
      <c r="AE291" s="220"/>
      <c r="AF291" s="220"/>
      <c r="AG291" s="220"/>
      <c r="AH291" s="220"/>
      <c r="AI291" s="220"/>
      <c r="AJ291" s="220"/>
      <c r="AK291" s="220"/>
      <c r="AL291" s="220"/>
      <c r="AM291" s="220"/>
      <c r="AN291" s="220"/>
      <c r="AO291" s="220"/>
      <c r="AP291" s="220"/>
      <c r="AQ291" s="220"/>
      <c r="AR291" s="220"/>
      <c r="AS291" s="220"/>
      <c r="AT291" s="220"/>
      <c r="AU291" s="220"/>
      <c r="AV291" s="220"/>
      <c r="AW291" s="4"/>
      <c r="BN291" s="217"/>
      <c r="BO291" s="217"/>
      <c r="BP291" s="217"/>
      <c r="BQ291" s="217"/>
      <c r="BR291" s="217"/>
      <c r="BS291" s="217"/>
      <c r="BT291" s="217"/>
      <c r="BU291" s="217"/>
      <c r="BV291" s="217"/>
      <c r="BW291" s="217"/>
      <c r="BX291" s="217"/>
      <c r="BY291" s="217"/>
      <c r="BZ291" s="217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  <c r="DL291" s="217"/>
      <c r="DM291" s="217"/>
      <c r="DN291" s="217"/>
      <c r="DO291" s="217"/>
    </row>
    <row r="292" spans="1:119" ht="12.75" customHeight="1">
      <c r="A292" s="40">
        <v>6</v>
      </c>
      <c r="B292" s="78">
        <f aca="true" t="shared" si="44" ref="B292:B324">+B291+1</f>
        <v>6</v>
      </c>
      <c r="C292" s="51">
        <v>3172</v>
      </c>
      <c r="D292" s="192" t="s">
        <v>190</v>
      </c>
      <c r="E292" s="50" t="s">
        <v>28</v>
      </c>
      <c r="F292" s="50" t="s">
        <v>87</v>
      </c>
      <c r="G292" s="50" t="s">
        <v>53</v>
      </c>
      <c r="H292" s="155">
        <v>48</v>
      </c>
      <c r="I292" s="79">
        <v>1</v>
      </c>
      <c r="J292" s="170"/>
      <c r="K292" s="164">
        <f t="shared" si="40"/>
        <v>1</v>
      </c>
      <c r="L292" s="47">
        <v>1</v>
      </c>
      <c r="M292" s="47"/>
      <c r="N292" s="68">
        <f t="shared" si="41"/>
        <v>4</v>
      </c>
      <c r="O292" s="47">
        <v>4</v>
      </c>
      <c r="P292" s="47"/>
      <c r="Q292" s="69">
        <f t="shared" si="42"/>
        <v>71.47</v>
      </c>
      <c r="R292" s="70">
        <f>71.47</f>
        <v>71.47</v>
      </c>
      <c r="S292" s="70"/>
      <c r="T292" s="80">
        <f t="shared" si="43"/>
        <v>0</v>
      </c>
      <c r="U292" s="81"/>
      <c r="V292" s="81"/>
      <c r="W292" s="66"/>
      <c r="X292" s="66">
        <v>1908</v>
      </c>
      <c r="Y292" s="71"/>
      <c r="Z292" s="46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4"/>
      <c r="BN292" s="217"/>
      <c r="BO292" s="217"/>
      <c r="BP292" s="217"/>
      <c r="BQ292" s="217"/>
      <c r="BR292" s="217"/>
      <c r="BS292" s="217"/>
      <c r="BT292" s="217"/>
      <c r="BU292" s="217"/>
      <c r="BV292" s="217"/>
      <c r="BW292" s="217"/>
      <c r="BX292" s="217"/>
      <c r="BY292" s="217"/>
      <c r="BZ292" s="217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  <c r="CW292" s="217"/>
      <c r="CX292" s="217"/>
      <c r="CY292" s="217"/>
      <c r="CZ292" s="217"/>
      <c r="DA292" s="217"/>
      <c r="DB292" s="217"/>
      <c r="DC292" s="217"/>
      <c r="DD292" s="217"/>
      <c r="DE292" s="217"/>
      <c r="DF292" s="217"/>
      <c r="DG292" s="217"/>
      <c r="DH292" s="217"/>
      <c r="DI292" s="217"/>
      <c r="DJ292" s="217"/>
      <c r="DK292" s="217"/>
      <c r="DL292" s="217"/>
      <c r="DM292" s="217"/>
      <c r="DN292" s="217"/>
      <c r="DO292" s="217"/>
    </row>
    <row r="293" spans="1:119" ht="12.75" customHeight="1">
      <c r="A293" s="40">
        <v>6</v>
      </c>
      <c r="B293" s="78">
        <f t="shared" si="44"/>
        <v>7</v>
      </c>
      <c r="C293" s="51">
        <v>3173</v>
      </c>
      <c r="D293" s="192" t="s">
        <v>190</v>
      </c>
      <c r="E293" s="50" t="s">
        <v>28</v>
      </c>
      <c r="F293" s="50" t="s">
        <v>87</v>
      </c>
      <c r="G293" s="50" t="s">
        <v>89</v>
      </c>
      <c r="H293" s="155">
        <v>4</v>
      </c>
      <c r="I293" s="79">
        <v>1</v>
      </c>
      <c r="J293" s="170"/>
      <c r="K293" s="164">
        <f t="shared" si="40"/>
        <v>3</v>
      </c>
      <c r="L293" s="47">
        <v>3</v>
      </c>
      <c r="M293" s="47"/>
      <c r="N293" s="68">
        <f t="shared" si="41"/>
        <v>8</v>
      </c>
      <c r="O293" s="47">
        <v>8</v>
      </c>
      <c r="P293" s="47"/>
      <c r="Q293" s="69">
        <f t="shared" si="42"/>
        <v>130.65</v>
      </c>
      <c r="R293" s="70">
        <v>130.65</v>
      </c>
      <c r="S293" s="70"/>
      <c r="T293" s="80">
        <f t="shared" si="43"/>
        <v>0</v>
      </c>
      <c r="U293" s="81"/>
      <c r="V293" s="81"/>
      <c r="W293" s="66"/>
      <c r="X293" s="66">
        <v>1920</v>
      </c>
      <c r="Y293" s="71"/>
      <c r="Z293" s="46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  <c r="AM293" s="220"/>
      <c r="AN293" s="220"/>
      <c r="AO293" s="220"/>
      <c r="AP293" s="220"/>
      <c r="AQ293" s="220"/>
      <c r="AR293" s="220"/>
      <c r="AS293" s="220"/>
      <c r="AT293" s="220"/>
      <c r="AU293" s="220"/>
      <c r="AV293" s="220"/>
      <c r="AW293" s="4"/>
      <c r="BN293" s="217"/>
      <c r="BO293" s="217"/>
      <c r="BP293" s="217"/>
      <c r="BQ293" s="217"/>
      <c r="BR293" s="217"/>
      <c r="BS293" s="217"/>
      <c r="BT293" s="217"/>
      <c r="BU293" s="217"/>
      <c r="BV293" s="217"/>
      <c r="BW293" s="217"/>
      <c r="BX293" s="217"/>
      <c r="BY293" s="217"/>
      <c r="BZ293" s="217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7"/>
      <c r="DO293" s="217"/>
    </row>
    <row r="294" spans="1:119" ht="12.75" customHeight="1">
      <c r="A294" s="40">
        <v>6</v>
      </c>
      <c r="B294" s="78">
        <f t="shared" si="44"/>
        <v>8</v>
      </c>
      <c r="C294" s="51">
        <v>3174</v>
      </c>
      <c r="D294" s="192" t="s">
        <v>190</v>
      </c>
      <c r="E294" s="50" t="s">
        <v>28</v>
      </c>
      <c r="F294" s="50" t="s">
        <v>87</v>
      </c>
      <c r="G294" s="50" t="s">
        <v>89</v>
      </c>
      <c r="H294" s="155">
        <v>5</v>
      </c>
      <c r="I294" s="79">
        <v>1</v>
      </c>
      <c r="J294" s="170"/>
      <c r="K294" s="164">
        <f t="shared" si="40"/>
        <v>1</v>
      </c>
      <c r="L294" s="47">
        <v>1</v>
      </c>
      <c r="M294" s="47"/>
      <c r="N294" s="68">
        <f t="shared" si="41"/>
        <v>3</v>
      </c>
      <c r="O294" s="47">
        <v>3</v>
      </c>
      <c r="P294" s="47"/>
      <c r="Q294" s="69">
        <f t="shared" si="42"/>
        <v>48.55</v>
      </c>
      <c r="R294" s="70">
        <v>48.55</v>
      </c>
      <c r="S294" s="70"/>
      <c r="T294" s="80">
        <f t="shared" si="43"/>
        <v>0</v>
      </c>
      <c r="U294" s="81"/>
      <c r="V294" s="81"/>
      <c r="W294" s="66"/>
      <c r="X294" s="66">
        <v>1920</v>
      </c>
      <c r="Y294" s="71"/>
      <c r="Z294" s="46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4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</row>
    <row r="295" spans="1:119" ht="12.75" customHeight="1">
      <c r="A295" s="40">
        <v>6</v>
      </c>
      <c r="B295" s="77">
        <f t="shared" si="44"/>
        <v>9</v>
      </c>
      <c r="C295" s="41">
        <v>3177</v>
      </c>
      <c r="D295" s="191" t="s">
        <v>189</v>
      </c>
      <c r="E295" s="10" t="s">
        <v>28</v>
      </c>
      <c r="F295" s="10" t="s">
        <v>87</v>
      </c>
      <c r="G295" s="10" t="s">
        <v>90</v>
      </c>
      <c r="H295" s="154">
        <v>7</v>
      </c>
      <c r="I295" s="79"/>
      <c r="J295" s="170"/>
      <c r="K295" s="164">
        <f t="shared" si="40"/>
        <v>0</v>
      </c>
      <c r="L295" s="47"/>
      <c r="M295" s="47"/>
      <c r="N295" s="68">
        <f t="shared" si="41"/>
        <v>0</v>
      </c>
      <c r="O295" s="47"/>
      <c r="P295" s="47"/>
      <c r="Q295" s="69">
        <f t="shared" si="42"/>
        <v>0</v>
      </c>
      <c r="R295" s="70"/>
      <c r="S295" s="70"/>
      <c r="T295" s="80">
        <f t="shared" si="43"/>
        <v>0</v>
      </c>
      <c r="U295" s="81"/>
      <c r="V295" s="81"/>
      <c r="W295" s="66"/>
      <c r="X295" s="66">
        <v>1900</v>
      </c>
      <c r="Y295" s="71"/>
      <c r="Z295" s="46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4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</row>
    <row r="296" spans="1:119" ht="12.75" customHeight="1">
      <c r="A296" s="40">
        <v>6</v>
      </c>
      <c r="B296" s="77">
        <f t="shared" si="44"/>
        <v>10</v>
      </c>
      <c r="C296" s="41">
        <v>3178</v>
      </c>
      <c r="D296" s="191" t="s">
        <v>189</v>
      </c>
      <c r="E296" s="10" t="s">
        <v>28</v>
      </c>
      <c r="F296" s="10" t="s">
        <v>87</v>
      </c>
      <c r="G296" s="10" t="s">
        <v>90</v>
      </c>
      <c r="H296" s="154">
        <v>12</v>
      </c>
      <c r="I296" s="79"/>
      <c r="J296" s="170"/>
      <c r="K296" s="164">
        <f t="shared" si="40"/>
        <v>0</v>
      </c>
      <c r="L296" s="47"/>
      <c r="M296" s="47"/>
      <c r="N296" s="68">
        <f t="shared" si="41"/>
        <v>0</v>
      </c>
      <c r="O296" s="47"/>
      <c r="P296" s="47"/>
      <c r="Q296" s="69">
        <f t="shared" si="42"/>
        <v>0</v>
      </c>
      <c r="R296" s="70"/>
      <c r="S296" s="70"/>
      <c r="T296" s="80">
        <f t="shared" si="43"/>
        <v>0</v>
      </c>
      <c r="U296" s="81"/>
      <c r="V296" s="81"/>
      <c r="W296" s="66"/>
      <c r="X296" s="66">
        <v>1910</v>
      </c>
      <c r="Y296" s="71"/>
      <c r="Z296" s="46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4"/>
      <c r="BN296" s="217"/>
      <c r="BO296" s="217"/>
      <c r="BP296" s="217"/>
      <c r="BQ296" s="217"/>
      <c r="BR296" s="217"/>
      <c r="BS296" s="217"/>
      <c r="BT296" s="217"/>
      <c r="BU296" s="217"/>
      <c r="BV296" s="217"/>
      <c r="BW296" s="217"/>
      <c r="BX296" s="217"/>
      <c r="BY296" s="217"/>
      <c r="BZ296" s="217"/>
      <c r="CA296" s="217"/>
      <c r="CB296" s="217"/>
      <c r="CC296" s="217"/>
      <c r="CD296" s="217"/>
      <c r="CE296" s="217"/>
      <c r="CF296" s="217"/>
      <c r="CG296" s="217"/>
      <c r="CH296" s="217"/>
      <c r="CI296" s="217"/>
      <c r="CJ296" s="217"/>
      <c r="CK296" s="217"/>
      <c r="CL296" s="217"/>
      <c r="CM296" s="217"/>
      <c r="CN296" s="217"/>
      <c r="CO296" s="217"/>
      <c r="CP296" s="217"/>
      <c r="CQ296" s="217"/>
      <c r="CR296" s="217"/>
      <c r="CS296" s="217"/>
      <c r="CT296" s="217"/>
      <c r="CU296" s="217"/>
      <c r="CV296" s="217"/>
      <c r="CW296" s="217"/>
      <c r="CX296" s="217"/>
      <c r="CY296" s="217"/>
      <c r="CZ296" s="217"/>
      <c r="DA296" s="217"/>
      <c r="DB296" s="217"/>
      <c r="DC296" s="217"/>
      <c r="DD296" s="217"/>
      <c r="DE296" s="217"/>
      <c r="DF296" s="217"/>
      <c r="DG296" s="217"/>
      <c r="DH296" s="217"/>
      <c r="DI296" s="217"/>
      <c r="DJ296" s="217"/>
      <c r="DK296" s="217"/>
      <c r="DL296" s="217"/>
      <c r="DM296" s="217"/>
      <c r="DN296" s="217"/>
      <c r="DO296" s="217"/>
    </row>
    <row r="297" spans="1:119" ht="12.75" customHeight="1">
      <c r="A297" s="40">
        <v>6</v>
      </c>
      <c r="B297" s="78">
        <f t="shared" si="44"/>
        <v>11</v>
      </c>
      <c r="C297" s="51">
        <v>6006</v>
      </c>
      <c r="D297" s="192" t="s">
        <v>190</v>
      </c>
      <c r="E297" s="50" t="s">
        <v>28</v>
      </c>
      <c r="F297" s="50" t="s">
        <v>87</v>
      </c>
      <c r="G297" s="50" t="s">
        <v>91</v>
      </c>
      <c r="H297" s="155">
        <v>11</v>
      </c>
      <c r="I297" s="79"/>
      <c r="J297" s="170">
        <v>1</v>
      </c>
      <c r="K297" s="164">
        <f t="shared" si="40"/>
        <v>3</v>
      </c>
      <c r="L297" s="47">
        <v>2</v>
      </c>
      <c r="M297" s="47">
        <v>1</v>
      </c>
      <c r="N297" s="68">
        <f t="shared" si="41"/>
        <v>11</v>
      </c>
      <c r="O297" s="47">
        <v>8</v>
      </c>
      <c r="P297" s="47">
        <v>3</v>
      </c>
      <c r="Q297" s="69">
        <f t="shared" si="42"/>
        <v>174.73</v>
      </c>
      <c r="R297" s="70">
        <v>120</v>
      </c>
      <c r="S297" s="70">
        <v>54.73</v>
      </c>
      <c r="T297" s="80">
        <f t="shared" si="43"/>
        <v>0</v>
      </c>
      <c r="U297" s="81"/>
      <c r="V297" s="81"/>
      <c r="W297" s="66"/>
      <c r="X297" s="66">
        <v>1910</v>
      </c>
      <c r="Y297" s="71"/>
      <c r="Z297" s="46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20"/>
      <c r="AT297" s="220"/>
      <c r="AU297" s="220"/>
      <c r="AV297" s="220"/>
      <c r="AW297" s="4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  <c r="BZ297" s="217"/>
      <c r="CA297" s="217"/>
      <c r="CB297" s="217"/>
      <c r="CC297" s="217"/>
      <c r="CD297" s="217"/>
      <c r="CE297" s="217"/>
      <c r="CF297" s="217"/>
      <c r="CG297" s="217"/>
      <c r="CH297" s="217"/>
      <c r="CI297" s="217"/>
      <c r="CJ297" s="217"/>
      <c r="CK297" s="217"/>
      <c r="CL297" s="217"/>
      <c r="CM297" s="217"/>
      <c r="CN297" s="217"/>
      <c r="CO297" s="217"/>
      <c r="CP297" s="217"/>
      <c r="CQ297" s="217"/>
      <c r="CR297" s="217"/>
      <c r="CS297" s="217"/>
      <c r="CT297" s="217"/>
      <c r="CU297" s="217"/>
      <c r="CV297" s="217"/>
      <c r="CW297" s="217"/>
      <c r="CX297" s="217"/>
      <c r="CY297" s="217"/>
      <c r="CZ297" s="217"/>
      <c r="DA297" s="217"/>
      <c r="DB297" s="217"/>
      <c r="DC297" s="217"/>
      <c r="DD297" s="217"/>
      <c r="DE297" s="217"/>
      <c r="DF297" s="217"/>
      <c r="DG297" s="217"/>
      <c r="DH297" s="217"/>
      <c r="DI297" s="217"/>
      <c r="DJ297" s="217"/>
      <c r="DK297" s="217"/>
      <c r="DL297" s="217"/>
      <c r="DM297" s="217"/>
      <c r="DN297" s="217"/>
      <c r="DO297" s="217"/>
    </row>
    <row r="298" spans="1:119" ht="12.75" customHeight="1">
      <c r="A298" s="40">
        <v>6</v>
      </c>
      <c r="B298" s="77">
        <f t="shared" si="44"/>
        <v>12</v>
      </c>
      <c r="C298" s="41">
        <v>3176</v>
      </c>
      <c r="D298" s="191" t="s">
        <v>189</v>
      </c>
      <c r="E298" s="10" t="s">
        <v>28</v>
      </c>
      <c r="F298" s="10" t="s">
        <v>87</v>
      </c>
      <c r="G298" s="10" t="s">
        <v>91</v>
      </c>
      <c r="H298" s="154">
        <v>28</v>
      </c>
      <c r="I298" s="79"/>
      <c r="J298" s="170"/>
      <c r="K298" s="164">
        <f t="shared" si="40"/>
        <v>0</v>
      </c>
      <c r="L298" s="47"/>
      <c r="M298" s="47"/>
      <c r="N298" s="68">
        <f t="shared" si="41"/>
        <v>0</v>
      </c>
      <c r="O298" s="47"/>
      <c r="P298" s="47"/>
      <c r="Q298" s="69">
        <f t="shared" si="42"/>
        <v>0</v>
      </c>
      <c r="R298" s="70"/>
      <c r="S298" s="70"/>
      <c r="T298" s="80">
        <f t="shared" si="43"/>
        <v>0</v>
      </c>
      <c r="U298" s="81"/>
      <c r="V298" s="81"/>
      <c r="W298" s="66"/>
      <c r="X298" s="66">
        <v>1925</v>
      </c>
      <c r="Y298" s="71"/>
      <c r="Z298" s="46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4"/>
      <c r="BN298" s="217"/>
      <c r="BO298" s="217"/>
      <c r="BP298" s="217"/>
      <c r="BQ298" s="217"/>
      <c r="BR298" s="217"/>
      <c r="BS298" s="217"/>
      <c r="BT298" s="217"/>
      <c r="BU298" s="217"/>
      <c r="BV298" s="217"/>
      <c r="BW298" s="217"/>
      <c r="BX298" s="217"/>
      <c r="BY298" s="217"/>
      <c r="BZ298" s="217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</row>
    <row r="299" spans="1:119" ht="12.75" customHeight="1">
      <c r="A299" s="40">
        <v>6</v>
      </c>
      <c r="B299" s="82">
        <f t="shared" si="44"/>
        <v>13</v>
      </c>
      <c r="C299" s="197">
        <v>3213</v>
      </c>
      <c r="D299" s="198" t="s">
        <v>190</v>
      </c>
      <c r="E299" s="199" t="s">
        <v>41</v>
      </c>
      <c r="F299" s="199" t="s">
        <v>87</v>
      </c>
      <c r="G299" s="200" t="s">
        <v>69</v>
      </c>
      <c r="H299" s="201">
        <v>38</v>
      </c>
      <c r="I299" s="79"/>
      <c r="J299" s="170"/>
      <c r="K299" s="164">
        <f t="shared" si="40"/>
        <v>0</v>
      </c>
      <c r="L299" s="47"/>
      <c r="M299" s="47"/>
      <c r="N299" s="68">
        <f t="shared" si="41"/>
        <v>0</v>
      </c>
      <c r="O299" s="47"/>
      <c r="P299" s="47"/>
      <c r="Q299" s="69">
        <f t="shared" si="42"/>
        <v>0</v>
      </c>
      <c r="R299" s="70"/>
      <c r="S299" s="70"/>
      <c r="T299" s="80">
        <f t="shared" si="43"/>
        <v>0</v>
      </c>
      <c r="U299" s="239"/>
      <c r="V299" s="239"/>
      <c r="W299" s="240"/>
      <c r="X299" s="241"/>
      <c r="Y299" s="242"/>
      <c r="Z299" s="46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4"/>
      <c r="BN299" s="217"/>
      <c r="BO299" s="217"/>
      <c r="BP299" s="217"/>
      <c r="BQ299" s="217"/>
      <c r="BR299" s="217"/>
      <c r="BS299" s="217"/>
      <c r="BT299" s="217"/>
      <c r="BU299" s="217"/>
      <c r="BV299" s="217"/>
      <c r="BW299" s="217"/>
      <c r="BX299" s="217"/>
      <c r="BY299" s="217"/>
      <c r="BZ299" s="217"/>
      <c r="CA299" s="217"/>
      <c r="CB299" s="217"/>
      <c r="CC299" s="217"/>
      <c r="CD299" s="217"/>
      <c r="CE299" s="217"/>
      <c r="CF299" s="217"/>
      <c r="CG299" s="217"/>
      <c r="CH299" s="217"/>
      <c r="CI299" s="217"/>
      <c r="CJ299" s="217"/>
      <c r="CK299" s="217"/>
      <c r="CL299" s="217"/>
      <c r="CM299" s="217"/>
      <c r="CN299" s="217"/>
      <c r="CO299" s="217"/>
      <c r="CP299" s="217"/>
      <c r="CQ299" s="217"/>
      <c r="CR299" s="217"/>
      <c r="CS299" s="217"/>
      <c r="CT299" s="217"/>
      <c r="CU299" s="217"/>
      <c r="CV299" s="217"/>
      <c r="CW299" s="217"/>
      <c r="CX299" s="217"/>
      <c r="CY299" s="217"/>
      <c r="CZ299" s="217"/>
      <c r="DA299" s="217"/>
      <c r="DB299" s="217"/>
      <c r="DC299" s="217"/>
      <c r="DD299" s="217"/>
      <c r="DE299" s="217"/>
      <c r="DF299" s="217"/>
      <c r="DG299" s="217"/>
      <c r="DH299" s="217"/>
      <c r="DI299" s="217"/>
      <c r="DJ299" s="217"/>
      <c r="DK299" s="217"/>
      <c r="DL299" s="217"/>
      <c r="DM299" s="217"/>
      <c r="DN299" s="217"/>
      <c r="DO299" s="217"/>
    </row>
    <row r="300" spans="1:119" ht="12.75" customHeight="1">
      <c r="A300" s="40">
        <v>6</v>
      </c>
      <c r="B300" s="77">
        <f t="shared" si="44"/>
        <v>14</v>
      </c>
      <c r="C300" s="41">
        <v>3179</v>
      </c>
      <c r="D300" s="191" t="s">
        <v>189</v>
      </c>
      <c r="E300" s="10" t="s">
        <v>28</v>
      </c>
      <c r="F300" s="10" t="s">
        <v>87</v>
      </c>
      <c r="G300" s="10" t="s">
        <v>69</v>
      </c>
      <c r="H300" s="154">
        <v>42</v>
      </c>
      <c r="I300" s="79"/>
      <c r="J300" s="170"/>
      <c r="K300" s="164">
        <f t="shared" si="40"/>
        <v>0</v>
      </c>
      <c r="L300" s="47"/>
      <c r="M300" s="47"/>
      <c r="N300" s="68">
        <f t="shared" si="41"/>
        <v>0</v>
      </c>
      <c r="O300" s="47"/>
      <c r="P300" s="47"/>
      <c r="Q300" s="69">
        <f t="shared" si="42"/>
        <v>0</v>
      </c>
      <c r="R300" s="70"/>
      <c r="S300" s="70"/>
      <c r="T300" s="80">
        <f t="shared" si="43"/>
        <v>0</v>
      </c>
      <c r="U300" s="81"/>
      <c r="V300" s="81"/>
      <c r="W300" s="66"/>
      <c r="X300" s="66">
        <v>1898</v>
      </c>
      <c r="Y300" s="71"/>
      <c r="Z300" s="46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4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  <c r="BZ300" s="217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</row>
    <row r="301" spans="1:119" ht="12.75" customHeight="1">
      <c r="A301" s="40">
        <v>6</v>
      </c>
      <c r="B301" s="78">
        <f t="shared" si="44"/>
        <v>15</v>
      </c>
      <c r="C301" s="51">
        <v>3180</v>
      </c>
      <c r="D301" s="192" t="s">
        <v>190</v>
      </c>
      <c r="E301" s="50" t="s">
        <v>28</v>
      </c>
      <c r="F301" s="50" t="s">
        <v>87</v>
      </c>
      <c r="G301" s="50" t="s">
        <v>92</v>
      </c>
      <c r="H301" s="155">
        <v>4</v>
      </c>
      <c r="I301" s="79">
        <v>1</v>
      </c>
      <c r="J301" s="170"/>
      <c r="K301" s="164">
        <f t="shared" si="40"/>
        <v>1</v>
      </c>
      <c r="L301" s="47">
        <v>1</v>
      </c>
      <c r="M301" s="47"/>
      <c r="N301" s="68">
        <f t="shared" si="41"/>
        <v>3</v>
      </c>
      <c r="O301" s="47">
        <v>3</v>
      </c>
      <c r="P301" s="47"/>
      <c r="Q301" s="69">
        <f t="shared" si="42"/>
        <v>61.26</v>
      </c>
      <c r="R301" s="70">
        <v>61.26</v>
      </c>
      <c r="S301" s="70"/>
      <c r="T301" s="80">
        <f t="shared" si="43"/>
        <v>0</v>
      </c>
      <c r="U301" s="81"/>
      <c r="V301" s="81"/>
      <c r="W301" s="66"/>
      <c r="X301" s="66">
        <v>1910</v>
      </c>
      <c r="Y301" s="71"/>
      <c r="Z301" s="46"/>
      <c r="AA301" s="220"/>
      <c r="AB301" s="220"/>
      <c r="AC301" s="220"/>
      <c r="AD301" s="220"/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4"/>
      <c r="BN301" s="217"/>
      <c r="BO301" s="217"/>
      <c r="BP301" s="217"/>
      <c r="BQ301" s="217"/>
      <c r="BR301" s="217"/>
      <c r="BS301" s="217"/>
      <c r="BT301" s="217"/>
      <c r="BU301" s="217"/>
      <c r="BV301" s="217"/>
      <c r="BW301" s="217"/>
      <c r="BX301" s="217"/>
      <c r="BY301" s="217"/>
      <c r="BZ301" s="217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</row>
    <row r="302" spans="1:119" ht="12.75" customHeight="1">
      <c r="A302" s="40">
        <v>6</v>
      </c>
      <c r="B302" s="77">
        <f t="shared" si="44"/>
        <v>16</v>
      </c>
      <c r="C302" s="41">
        <v>3182</v>
      </c>
      <c r="D302" s="191" t="s">
        <v>189</v>
      </c>
      <c r="E302" s="10" t="s">
        <v>28</v>
      </c>
      <c r="F302" s="10" t="s">
        <v>87</v>
      </c>
      <c r="G302" s="10" t="s">
        <v>92</v>
      </c>
      <c r="H302" s="154">
        <v>6</v>
      </c>
      <c r="I302" s="79"/>
      <c r="J302" s="170"/>
      <c r="K302" s="164">
        <f t="shared" si="40"/>
        <v>0</v>
      </c>
      <c r="L302" s="47"/>
      <c r="M302" s="47"/>
      <c r="N302" s="68">
        <f t="shared" si="41"/>
        <v>0</v>
      </c>
      <c r="O302" s="47"/>
      <c r="P302" s="47"/>
      <c r="Q302" s="69">
        <f t="shared" si="42"/>
        <v>0</v>
      </c>
      <c r="R302" s="70"/>
      <c r="S302" s="70"/>
      <c r="T302" s="80">
        <f t="shared" si="43"/>
        <v>0</v>
      </c>
      <c r="U302" s="81"/>
      <c r="V302" s="81"/>
      <c r="W302" s="66"/>
      <c r="X302" s="66">
        <v>1913</v>
      </c>
      <c r="Y302" s="71"/>
      <c r="Z302" s="46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4"/>
      <c r="BN302" s="217"/>
      <c r="BO302" s="217"/>
      <c r="BP302" s="217"/>
      <c r="BQ302" s="217"/>
      <c r="BR302" s="217"/>
      <c r="BS302" s="217"/>
      <c r="BT302" s="217"/>
      <c r="BU302" s="217"/>
      <c r="BV302" s="217"/>
      <c r="BW302" s="217"/>
      <c r="BX302" s="217"/>
      <c r="BY302" s="217"/>
      <c r="BZ302" s="217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</row>
    <row r="303" spans="1:119" ht="12.75" customHeight="1">
      <c r="A303" s="40">
        <v>6</v>
      </c>
      <c r="B303" s="78">
        <f t="shared" si="44"/>
        <v>17</v>
      </c>
      <c r="C303" s="51">
        <v>3181</v>
      </c>
      <c r="D303" s="192" t="s">
        <v>190</v>
      </c>
      <c r="E303" s="50" t="s">
        <v>28</v>
      </c>
      <c r="F303" s="50" t="s">
        <v>87</v>
      </c>
      <c r="G303" s="50" t="s">
        <v>92</v>
      </c>
      <c r="H303" s="155">
        <v>15</v>
      </c>
      <c r="I303" s="79">
        <v>1</v>
      </c>
      <c r="J303" s="170"/>
      <c r="K303" s="164">
        <f t="shared" si="40"/>
        <v>1</v>
      </c>
      <c r="L303" s="47"/>
      <c r="M303" s="47">
        <v>1</v>
      </c>
      <c r="N303" s="68">
        <f t="shared" si="41"/>
        <v>2</v>
      </c>
      <c r="O303" s="47"/>
      <c r="P303" s="47">
        <v>2</v>
      </c>
      <c r="Q303" s="69">
        <f t="shared" si="42"/>
        <v>43.85</v>
      </c>
      <c r="R303" s="70"/>
      <c r="S303" s="70">
        <v>43.85</v>
      </c>
      <c r="T303" s="80">
        <f t="shared" si="43"/>
        <v>0</v>
      </c>
      <c r="U303" s="81"/>
      <c r="V303" s="81"/>
      <c r="W303" s="66"/>
      <c r="X303" s="66">
        <v>1910</v>
      </c>
      <c r="Y303" s="71"/>
      <c r="Z303" s="46"/>
      <c r="AA303" s="220"/>
      <c r="AB303" s="220"/>
      <c r="AC303" s="220"/>
      <c r="AD303" s="220"/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4"/>
      <c r="BN303" s="217"/>
      <c r="BO303" s="217"/>
      <c r="BP303" s="217"/>
      <c r="BQ303" s="217"/>
      <c r="BR303" s="217"/>
      <c r="BS303" s="217"/>
      <c r="BT303" s="217"/>
      <c r="BU303" s="217"/>
      <c r="BV303" s="217"/>
      <c r="BW303" s="217"/>
      <c r="BX303" s="217"/>
      <c r="BY303" s="217"/>
      <c r="BZ303" s="217"/>
      <c r="CA303" s="217"/>
      <c r="CB303" s="217"/>
      <c r="CC303" s="217"/>
      <c r="CD303" s="217"/>
      <c r="CE303" s="217"/>
      <c r="CF303" s="217"/>
      <c r="CG303" s="217"/>
      <c r="CH303" s="217"/>
      <c r="CI303" s="217"/>
      <c r="CJ303" s="217"/>
      <c r="CK303" s="217"/>
      <c r="CL303" s="217"/>
      <c r="CM303" s="217"/>
      <c r="CN303" s="217"/>
      <c r="CO303" s="217"/>
      <c r="CP303" s="217"/>
      <c r="CQ303" s="217"/>
      <c r="CR303" s="217"/>
      <c r="CS303" s="217"/>
      <c r="CT303" s="217"/>
      <c r="CU303" s="217"/>
      <c r="CV303" s="217"/>
      <c r="CW303" s="217"/>
      <c r="CX303" s="217"/>
      <c r="CY303" s="217"/>
      <c r="CZ303" s="217"/>
      <c r="DA303" s="217"/>
      <c r="DB303" s="217"/>
      <c r="DC303" s="217"/>
      <c r="DD303" s="217"/>
      <c r="DE303" s="217"/>
      <c r="DF303" s="217"/>
      <c r="DG303" s="217"/>
      <c r="DH303" s="217"/>
      <c r="DI303" s="217"/>
      <c r="DJ303" s="217"/>
      <c r="DK303" s="217"/>
      <c r="DL303" s="217"/>
      <c r="DM303" s="217"/>
      <c r="DN303" s="217"/>
      <c r="DO303" s="217"/>
    </row>
    <row r="304" spans="1:119" ht="12.75" customHeight="1">
      <c r="A304" s="40">
        <v>6</v>
      </c>
      <c r="B304" s="78">
        <f t="shared" si="44"/>
        <v>18</v>
      </c>
      <c r="C304" s="51">
        <v>3183</v>
      </c>
      <c r="D304" s="192" t="s">
        <v>190</v>
      </c>
      <c r="E304" s="50" t="s">
        <v>28</v>
      </c>
      <c r="F304" s="50" t="s">
        <v>87</v>
      </c>
      <c r="G304" s="50" t="s">
        <v>84</v>
      </c>
      <c r="H304" s="155">
        <v>4</v>
      </c>
      <c r="I304" s="79">
        <v>1</v>
      </c>
      <c r="J304" s="170"/>
      <c r="K304" s="164">
        <f t="shared" si="40"/>
        <v>2</v>
      </c>
      <c r="L304" s="47">
        <v>2</v>
      </c>
      <c r="M304" s="47"/>
      <c r="N304" s="68">
        <f t="shared" si="41"/>
        <v>8</v>
      </c>
      <c r="O304" s="47">
        <v>8</v>
      </c>
      <c r="P304" s="47"/>
      <c r="Q304" s="69">
        <f t="shared" si="42"/>
        <v>106.96</v>
      </c>
      <c r="R304" s="70">
        <v>106.96</v>
      </c>
      <c r="S304" s="70"/>
      <c r="T304" s="80">
        <f t="shared" si="43"/>
        <v>0</v>
      </c>
      <c r="U304" s="81"/>
      <c r="V304" s="81"/>
      <c r="W304" s="66"/>
      <c r="X304" s="66">
        <v>1920</v>
      </c>
      <c r="Y304" s="71"/>
      <c r="Z304" s="46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4"/>
      <c r="BN304" s="217"/>
      <c r="BO304" s="217"/>
      <c r="BP304" s="217"/>
      <c r="BQ304" s="217"/>
      <c r="BR304" s="217"/>
      <c r="BS304" s="217"/>
      <c r="BT304" s="217"/>
      <c r="BU304" s="217"/>
      <c r="BV304" s="217"/>
      <c r="BW304" s="217"/>
      <c r="BX304" s="217"/>
      <c r="BY304" s="217"/>
      <c r="BZ304" s="217"/>
      <c r="CA304" s="217"/>
      <c r="CB304" s="217"/>
      <c r="CC304" s="217"/>
      <c r="CD304" s="217"/>
      <c r="CE304" s="217"/>
      <c r="CF304" s="217"/>
      <c r="CG304" s="217"/>
      <c r="CH304" s="217"/>
      <c r="CI304" s="217"/>
      <c r="CJ304" s="217"/>
      <c r="CK304" s="217"/>
      <c r="CL304" s="217"/>
      <c r="CM304" s="217"/>
      <c r="CN304" s="217"/>
      <c r="CO304" s="217"/>
      <c r="CP304" s="217"/>
      <c r="CQ304" s="217"/>
      <c r="CR304" s="217"/>
      <c r="CS304" s="217"/>
      <c r="CT304" s="217"/>
      <c r="CU304" s="217"/>
      <c r="CV304" s="217"/>
      <c r="CW304" s="217"/>
      <c r="CX304" s="217"/>
      <c r="CY304" s="217"/>
      <c r="CZ304" s="217"/>
      <c r="DA304" s="217"/>
      <c r="DB304" s="217"/>
      <c r="DC304" s="217"/>
      <c r="DD304" s="217"/>
      <c r="DE304" s="217"/>
      <c r="DF304" s="217"/>
      <c r="DG304" s="217"/>
      <c r="DH304" s="217"/>
      <c r="DI304" s="217"/>
      <c r="DJ304" s="217"/>
      <c r="DK304" s="217"/>
      <c r="DL304" s="217"/>
      <c r="DM304" s="217"/>
      <c r="DN304" s="217"/>
      <c r="DO304" s="217"/>
    </row>
    <row r="305" spans="1:119" ht="12.75" customHeight="1">
      <c r="A305" s="40">
        <v>6</v>
      </c>
      <c r="B305" s="77">
        <f t="shared" si="44"/>
        <v>19</v>
      </c>
      <c r="C305" s="41">
        <v>3184</v>
      </c>
      <c r="D305" s="191" t="s">
        <v>189</v>
      </c>
      <c r="E305" s="10" t="s">
        <v>28</v>
      </c>
      <c r="F305" s="10" t="s">
        <v>87</v>
      </c>
      <c r="G305" s="10" t="s">
        <v>93</v>
      </c>
      <c r="H305" s="154">
        <v>1</v>
      </c>
      <c r="I305" s="79"/>
      <c r="J305" s="170"/>
      <c r="K305" s="164">
        <f t="shared" si="40"/>
        <v>0</v>
      </c>
      <c r="L305" s="47"/>
      <c r="M305" s="47"/>
      <c r="N305" s="68">
        <f t="shared" si="41"/>
        <v>0</v>
      </c>
      <c r="O305" s="47"/>
      <c r="P305" s="47"/>
      <c r="Q305" s="69">
        <f t="shared" si="42"/>
        <v>0</v>
      </c>
      <c r="R305" s="70"/>
      <c r="S305" s="70"/>
      <c r="T305" s="80">
        <f t="shared" si="43"/>
        <v>0</v>
      </c>
      <c r="U305" s="81"/>
      <c r="V305" s="81"/>
      <c r="W305" s="66"/>
      <c r="X305" s="66">
        <v>1925</v>
      </c>
      <c r="Y305" s="71"/>
      <c r="Z305" s="46"/>
      <c r="AA305" s="220"/>
      <c r="AB305" s="220"/>
      <c r="AC305" s="220"/>
      <c r="AD305" s="220"/>
      <c r="AE305" s="220"/>
      <c r="AF305" s="220"/>
      <c r="AG305" s="220"/>
      <c r="AH305" s="220"/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4"/>
      <c r="BN305" s="217"/>
      <c r="BO305" s="217"/>
      <c r="BP305" s="217"/>
      <c r="BQ305" s="217"/>
      <c r="BR305" s="217"/>
      <c r="BS305" s="217"/>
      <c r="BT305" s="217"/>
      <c r="BU305" s="217"/>
      <c r="BV305" s="217"/>
      <c r="BW305" s="217"/>
      <c r="BX305" s="217"/>
      <c r="BY305" s="217"/>
      <c r="BZ305" s="217"/>
      <c r="CA305" s="217"/>
      <c r="CB305" s="217"/>
      <c r="CC305" s="217"/>
      <c r="CD305" s="217"/>
      <c r="CE305" s="217"/>
      <c r="CF305" s="217"/>
      <c r="CG305" s="217"/>
      <c r="CH305" s="217"/>
      <c r="CI305" s="217"/>
      <c r="CJ305" s="217"/>
      <c r="CK305" s="217"/>
      <c r="CL305" s="217"/>
      <c r="CM305" s="217"/>
      <c r="CN305" s="217"/>
      <c r="CO305" s="217"/>
      <c r="CP305" s="217"/>
      <c r="CQ305" s="217"/>
      <c r="CR305" s="217"/>
      <c r="CS305" s="217"/>
      <c r="CT305" s="217"/>
      <c r="CU305" s="217"/>
      <c r="CV305" s="217"/>
      <c r="CW305" s="217"/>
      <c r="CX305" s="217"/>
      <c r="CY305" s="217"/>
      <c r="CZ305" s="217"/>
      <c r="DA305" s="217"/>
      <c r="DB305" s="217"/>
      <c r="DC305" s="217"/>
      <c r="DD305" s="217"/>
      <c r="DE305" s="217"/>
      <c r="DF305" s="217"/>
      <c r="DG305" s="217"/>
      <c r="DH305" s="217"/>
      <c r="DI305" s="217"/>
      <c r="DJ305" s="217"/>
      <c r="DK305" s="217"/>
      <c r="DL305" s="217"/>
      <c r="DM305" s="217"/>
      <c r="DN305" s="217"/>
      <c r="DO305" s="217"/>
    </row>
    <row r="306" spans="1:119" ht="12.75" customHeight="1">
      <c r="A306" s="40">
        <v>6</v>
      </c>
      <c r="B306" s="78">
        <f t="shared" si="44"/>
        <v>20</v>
      </c>
      <c r="C306" s="51">
        <v>3185</v>
      </c>
      <c r="D306" s="192" t="s">
        <v>190</v>
      </c>
      <c r="E306" s="50" t="s">
        <v>28</v>
      </c>
      <c r="F306" s="50" t="s">
        <v>94</v>
      </c>
      <c r="G306" s="50" t="s">
        <v>95</v>
      </c>
      <c r="H306" s="155">
        <v>1</v>
      </c>
      <c r="I306" s="79">
        <v>1</v>
      </c>
      <c r="J306" s="170"/>
      <c r="K306" s="164">
        <f t="shared" si="40"/>
        <v>1</v>
      </c>
      <c r="L306" s="47">
        <v>1</v>
      </c>
      <c r="M306" s="47"/>
      <c r="N306" s="68">
        <f t="shared" si="41"/>
        <v>3</v>
      </c>
      <c r="O306" s="47">
        <v>3</v>
      </c>
      <c r="P306" s="47"/>
      <c r="Q306" s="69">
        <f t="shared" si="42"/>
        <v>51.17</v>
      </c>
      <c r="R306" s="70">
        <v>51.17</v>
      </c>
      <c r="S306" s="70"/>
      <c r="T306" s="80">
        <f t="shared" si="43"/>
        <v>0</v>
      </c>
      <c r="U306" s="81"/>
      <c r="V306" s="81"/>
      <c r="W306" s="66"/>
      <c r="X306" s="66">
        <v>1920</v>
      </c>
      <c r="Y306" s="71"/>
      <c r="Z306" s="46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4"/>
      <c r="BN306" s="217"/>
      <c r="BO306" s="217"/>
      <c r="BP306" s="217"/>
      <c r="BQ306" s="217"/>
      <c r="BR306" s="217"/>
      <c r="BS306" s="217"/>
      <c r="BT306" s="217"/>
      <c r="BU306" s="217"/>
      <c r="BV306" s="217"/>
      <c r="BW306" s="217"/>
      <c r="BX306" s="217"/>
      <c r="BY306" s="217"/>
      <c r="BZ306" s="217"/>
      <c r="CA306" s="217"/>
      <c r="CB306" s="217"/>
      <c r="CC306" s="217"/>
      <c r="CD306" s="217"/>
      <c r="CE306" s="217"/>
      <c r="CF306" s="217"/>
      <c r="CG306" s="217"/>
      <c r="CH306" s="217"/>
      <c r="CI306" s="217"/>
      <c r="CJ306" s="217"/>
      <c r="CK306" s="217"/>
      <c r="CL306" s="217"/>
      <c r="CM306" s="217"/>
      <c r="CN306" s="217"/>
      <c r="CO306" s="217"/>
      <c r="CP306" s="217"/>
      <c r="CQ306" s="217"/>
      <c r="CR306" s="217"/>
      <c r="CS306" s="217"/>
      <c r="CT306" s="217"/>
      <c r="CU306" s="217"/>
      <c r="CV306" s="217"/>
      <c r="CW306" s="217"/>
      <c r="CX306" s="217"/>
      <c r="CY306" s="217"/>
      <c r="CZ306" s="217"/>
      <c r="DA306" s="217"/>
      <c r="DB306" s="217"/>
      <c r="DC306" s="217"/>
      <c r="DD306" s="217"/>
      <c r="DE306" s="217"/>
      <c r="DF306" s="217"/>
      <c r="DG306" s="217"/>
      <c r="DH306" s="217"/>
      <c r="DI306" s="217"/>
      <c r="DJ306" s="217"/>
      <c r="DK306" s="217"/>
      <c r="DL306" s="217"/>
      <c r="DM306" s="217"/>
      <c r="DN306" s="217"/>
      <c r="DO306" s="217"/>
    </row>
    <row r="307" spans="1:119" ht="12.75" customHeight="1">
      <c r="A307" s="40">
        <v>6</v>
      </c>
      <c r="B307" s="82">
        <f t="shared" si="44"/>
        <v>21</v>
      </c>
      <c r="C307" s="59">
        <v>3186</v>
      </c>
      <c r="D307" s="194" t="s">
        <v>190</v>
      </c>
      <c r="E307" s="58" t="s">
        <v>28</v>
      </c>
      <c r="F307" s="58" t="s">
        <v>87</v>
      </c>
      <c r="G307" s="58" t="s">
        <v>95</v>
      </c>
      <c r="H307" s="156">
        <v>2</v>
      </c>
      <c r="I307" s="79"/>
      <c r="J307" s="170"/>
      <c r="K307" s="164">
        <f t="shared" si="40"/>
        <v>0</v>
      </c>
      <c r="L307" s="47"/>
      <c r="M307" s="47"/>
      <c r="N307" s="68">
        <f t="shared" si="41"/>
        <v>0</v>
      </c>
      <c r="O307" s="47"/>
      <c r="P307" s="47"/>
      <c r="Q307" s="69">
        <f t="shared" si="42"/>
        <v>0</v>
      </c>
      <c r="R307" s="70"/>
      <c r="S307" s="70"/>
      <c r="T307" s="80">
        <f t="shared" si="43"/>
        <v>0</v>
      </c>
      <c r="U307" s="81"/>
      <c r="V307" s="81"/>
      <c r="W307" s="66"/>
      <c r="X307" s="66">
        <v>1920</v>
      </c>
      <c r="Y307" s="71"/>
      <c r="Z307" s="46"/>
      <c r="AA307" s="220"/>
      <c r="AB307" s="220"/>
      <c r="AC307" s="220"/>
      <c r="AD307" s="220"/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220"/>
      <c r="AU307" s="220"/>
      <c r="AV307" s="220"/>
      <c r="AW307" s="4"/>
      <c r="BN307" s="217"/>
      <c r="BO307" s="217"/>
      <c r="BP307" s="217"/>
      <c r="BQ307" s="217"/>
      <c r="BR307" s="217"/>
      <c r="BS307" s="217"/>
      <c r="BT307" s="217"/>
      <c r="BU307" s="217"/>
      <c r="BV307" s="217"/>
      <c r="BW307" s="217"/>
      <c r="BX307" s="217"/>
      <c r="BY307" s="217"/>
      <c r="BZ307" s="217"/>
      <c r="CA307" s="217"/>
      <c r="CB307" s="217"/>
      <c r="CC307" s="217"/>
      <c r="CD307" s="217"/>
      <c r="CE307" s="217"/>
      <c r="CF307" s="217"/>
      <c r="CG307" s="217"/>
      <c r="CH307" s="217"/>
      <c r="CI307" s="217"/>
      <c r="CJ307" s="217"/>
      <c r="CK307" s="217"/>
      <c r="CL307" s="217"/>
      <c r="CM307" s="217"/>
      <c r="CN307" s="217"/>
      <c r="CO307" s="217"/>
      <c r="CP307" s="217"/>
      <c r="CQ307" s="217"/>
      <c r="CR307" s="217"/>
      <c r="CS307" s="217"/>
      <c r="CT307" s="217"/>
      <c r="CU307" s="217"/>
      <c r="CV307" s="217"/>
      <c r="CW307" s="217"/>
      <c r="CX307" s="217"/>
      <c r="CY307" s="217"/>
      <c r="CZ307" s="217"/>
      <c r="DA307" s="217"/>
      <c r="DB307" s="217"/>
      <c r="DC307" s="217"/>
      <c r="DD307" s="217"/>
      <c r="DE307" s="217"/>
      <c r="DF307" s="217"/>
      <c r="DG307" s="217"/>
      <c r="DH307" s="217"/>
      <c r="DI307" s="217"/>
      <c r="DJ307" s="217"/>
      <c r="DK307" s="217"/>
      <c r="DL307" s="217"/>
      <c r="DM307" s="217"/>
      <c r="DN307" s="217"/>
      <c r="DO307" s="217"/>
    </row>
    <row r="308" spans="1:119" ht="12.75" customHeight="1">
      <c r="A308" s="40">
        <v>6</v>
      </c>
      <c r="B308" s="79">
        <f t="shared" si="44"/>
        <v>22</v>
      </c>
      <c r="C308" s="47">
        <v>6008</v>
      </c>
      <c r="D308" s="193" t="s">
        <v>189</v>
      </c>
      <c r="E308" s="67" t="s">
        <v>28</v>
      </c>
      <c r="F308" s="67" t="s">
        <v>87</v>
      </c>
      <c r="G308" s="67" t="s">
        <v>183</v>
      </c>
      <c r="H308" s="157">
        <v>7</v>
      </c>
      <c r="I308" s="79"/>
      <c r="J308" s="170"/>
      <c r="K308" s="164">
        <f t="shared" si="40"/>
        <v>0</v>
      </c>
      <c r="L308" s="47"/>
      <c r="M308" s="47"/>
      <c r="N308" s="68">
        <f t="shared" si="41"/>
        <v>0</v>
      </c>
      <c r="O308" s="47"/>
      <c r="P308" s="47"/>
      <c r="Q308" s="69">
        <f t="shared" si="42"/>
        <v>0</v>
      </c>
      <c r="R308" s="70"/>
      <c r="S308" s="70"/>
      <c r="T308" s="80">
        <f t="shared" si="43"/>
        <v>0</v>
      </c>
      <c r="U308" s="81"/>
      <c r="V308" s="81"/>
      <c r="W308" s="66"/>
      <c r="X308" s="171">
        <v>1920</v>
      </c>
      <c r="Y308" s="71"/>
      <c r="Z308" s="46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4"/>
      <c r="BN308" s="217"/>
      <c r="BO308" s="217"/>
      <c r="BP308" s="217"/>
      <c r="BQ308" s="217"/>
      <c r="BR308" s="217"/>
      <c r="BS308" s="217"/>
      <c r="BT308" s="217"/>
      <c r="BU308" s="217"/>
      <c r="BV308" s="217"/>
      <c r="BW308" s="217"/>
      <c r="BX308" s="217"/>
      <c r="BY308" s="217"/>
      <c r="BZ308" s="217"/>
      <c r="CA308" s="217"/>
      <c r="CB308" s="217"/>
      <c r="CC308" s="217"/>
      <c r="CD308" s="217"/>
      <c r="CE308" s="217"/>
      <c r="CF308" s="217"/>
      <c r="CG308" s="217"/>
      <c r="CH308" s="217"/>
      <c r="CI308" s="217"/>
      <c r="CJ308" s="217"/>
      <c r="CK308" s="217"/>
      <c r="CL308" s="217"/>
      <c r="CM308" s="217"/>
      <c r="CN308" s="217"/>
      <c r="CO308" s="217"/>
      <c r="CP308" s="217"/>
      <c r="CQ308" s="217"/>
      <c r="CR308" s="217"/>
      <c r="CS308" s="217"/>
      <c r="CT308" s="217"/>
      <c r="CU308" s="217"/>
      <c r="CV308" s="217"/>
      <c r="CW308" s="217"/>
      <c r="CX308" s="217"/>
      <c r="CY308" s="217"/>
      <c r="CZ308" s="217"/>
      <c r="DA308" s="217"/>
      <c r="DB308" s="217"/>
      <c r="DC308" s="217"/>
      <c r="DD308" s="217"/>
      <c r="DE308" s="217"/>
      <c r="DF308" s="217"/>
      <c r="DG308" s="217"/>
      <c r="DH308" s="217"/>
      <c r="DI308" s="217"/>
      <c r="DJ308" s="217"/>
      <c r="DK308" s="217"/>
      <c r="DL308" s="217"/>
      <c r="DM308" s="217"/>
      <c r="DN308" s="217"/>
      <c r="DO308" s="217"/>
    </row>
    <row r="309" spans="1:119" ht="12.75" customHeight="1">
      <c r="A309" s="40">
        <v>6</v>
      </c>
      <c r="B309" s="78">
        <f t="shared" si="44"/>
        <v>23</v>
      </c>
      <c r="C309" s="51">
        <v>3187</v>
      </c>
      <c r="D309" s="192" t="s">
        <v>190</v>
      </c>
      <c r="E309" s="50" t="s">
        <v>28</v>
      </c>
      <c r="F309" s="50" t="s">
        <v>87</v>
      </c>
      <c r="G309" s="50" t="s">
        <v>96</v>
      </c>
      <c r="H309" s="155">
        <v>16</v>
      </c>
      <c r="I309" s="79">
        <v>1</v>
      </c>
      <c r="J309" s="170"/>
      <c r="K309" s="164">
        <f t="shared" si="40"/>
        <v>3</v>
      </c>
      <c r="L309" s="47">
        <v>3</v>
      </c>
      <c r="M309" s="47"/>
      <c r="N309" s="68">
        <f t="shared" si="41"/>
        <v>10</v>
      </c>
      <c r="O309" s="47">
        <v>10</v>
      </c>
      <c r="P309" s="47"/>
      <c r="Q309" s="69">
        <f t="shared" si="42"/>
        <v>185.16</v>
      </c>
      <c r="R309" s="70">
        <v>185.16</v>
      </c>
      <c r="S309" s="70"/>
      <c r="T309" s="80">
        <f t="shared" si="43"/>
        <v>0</v>
      </c>
      <c r="U309" s="81"/>
      <c r="V309" s="81"/>
      <c r="W309" s="66"/>
      <c r="X309" s="66">
        <v>1920</v>
      </c>
      <c r="Y309" s="71"/>
      <c r="Z309" s="46"/>
      <c r="AA309" s="220"/>
      <c r="AB309" s="220"/>
      <c r="AC309" s="220"/>
      <c r="AD309" s="220"/>
      <c r="AE309" s="220"/>
      <c r="AF309" s="220"/>
      <c r="AG309" s="220"/>
      <c r="AH309" s="220"/>
      <c r="AI309" s="220"/>
      <c r="AJ309" s="220"/>
      <c r="AK309" s="220"/>
      <c r="AL309" s="220"/>
      <c r="AM309" s="220"/>
      <c r="AN309" s="220"/>
      <c r="AO309" s="220"/>
      <c r="AP309" s="220"/>
      <c r="AQ309" s="220"/>
      <c r="AR309" s="220"/>
      <c r="AS309" s="220"/>
      <c r="AT309" s="220"/>
      <c r="AU309" s="220"/>
      <c r="AV309" s="220"/>
      <c r="AW309" s="4"/>
      <c r="BN309" s="217"/>
      <c r="BO309" s="217"/>
      <c r="BP309" s="217"/>
      <c r="BQ309" s="217"/>
      <c r="BR309" s="217"/>
      <c r="BS309" s="217"/>
      <c r="BT309" s="217"/>
      <c r="BU309" s="217"/>
      <c r="BV309" s="217"/>
      <c r="BW309" s="217"/>
      <c r="BX309" s="217"/>
      <c r="BY309" s="217"/>
      <c r="BZ309" s="217"/>
      <c r="CA309" s="217"/>
      <c r="CB309" s="217"/>
      <c r="CC309" s="217"/>
      <c r="CD309" s="217"/>
      <c r="CE309" s="217"/>
      <c r="CF309" s="217"/>
      <c r="CG309" s="217"/>
      <c r="CH309" s="217"/>
      <c r="CI309" s="217"/>
      <c r="CJ309" s="217"/>
      <c r="CK309" s="217"/>
      <c r="CL309" s="217"/>
      <c r="CM309" s="217"/>
      <c r="CN309" s="217"/>
      <c r="CO309" s="217"/>
      <c r="CP309" s="217"/>
      <c r="CQ309" s="217"/>
      <c r="CR309" s="217"/>
      <c r="CS309" s="217"/>
      <c r="CT309" s="217"/>
      <c r="CU309" s="217"/>
      <c r="CV309" s="217"/>
      <c r="CW309" s="217"/>
      <c r="CX309" s="217"/>
      <c r="CY309" s="217"/>
      <c r="CZ309" s="217"/>
      <c r="DA309" s="217"/>
      <c r="DB309" s="217"/>
      <c r="DC309" s="217"/>
      <c r="DD309" s="217"/>
      <c r="DE309" s="217"/>
      <c r="DF309" s="217"/>
      <c r="DG309" s="217"/>
      <c r="DH309" s="217"/>
      <c r="DI309" s="217"/>
      <c r="DJ309" s="217"/>
      <c r="DK309" s="217"/>
      <c r="DL309" s="217"/>
      <c r="DM309" s="217"/>
      <c r="DN309" s="217"/>
      <c r="DO309" s="217"/>
    </row>
    <row r="310" spans="1:119" ht="12.75" customHeight="1">
      <c r="A310" s="40">
        <v>6</v>
      </c>
      <c r="B310" s="77">
        <f t="shared" si="44"/>
        <v>24</v>
      </c>
      <c r="C310" s="41">
        <v>3193</v>
      </c>
      <c r="D310" s="191" t="s">
        <v>189</v>
      </c>
      <c r="E310" s="10" t="s">
        <v>28</v>
      </c>
      <c r="F310" s="10" t="s">
        <v>87</v>
      </c>
      <c r="G310" s="10" t="s">
        <v>95</v>
      </c>
      <c r="H310" s="154">
        <v>17</v>
      </c>
      <c r="I310" s="79"/>
      <c r="J310" s="170"/>
      <c r="K310" s="164">
        <f t="shared" si="40"/>
        <v>0</v>
      </c>
      <c r="L310" s="47"/>
      <c r="M310" s="47"/>
      <c r="N310" s="68">
        <f t="shared" si="41"/>
        <v>0</v>
      </c>
      <c r="O310" s="47"/>
      <c r="P310" s="47"/>
      <c r="Q310" s="69">
        <f t="shared" si="42"/>
        <v>0</v>
      </c>
      <c r="R310" s="70"/>
      <c r="S310" s="70"/>
      <c r="T310" s="80">
        <f t="shared" si="43"/>
        <v>0</v>
      </c>
      <c r="U310" s="81"/>
      <c r="V310" s="81"/>
      <c r="W310" s="66"/>
      <c r="X310" s="66">
        <v>1920</v>
      </c>
      <c r="Y310" s="71"/>
      <c r="Z310" s="46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4"/>
      <c r="BN310" s="217"/>
      <c r="BO310" s="217"/>
      <c r="BP310" s="217"/>
      <c r="BQ310" s="217"/>
      <c r="BR310" s="217"/>
      <c r="BS310" s="217"/>
      <c r="BT310" s="217"/>
      <c r="BU310" s="217"/>
      <c r="BV310" s="217"/>
      <c r="BW310" s="217"/>
      <c r="BX310" s="217"/>
      <c r="BY310" s="217"/>
      <c r="BZ310" s="217"/>
      <c r="CA310" s="217"/>
      <c r="CB310" s="217"/>
      <c r="CC310" s="217"/>
      <c r="CD310" s="217"/>
      <c r="CE310" s="217"/>
      <c r="CF310" s="217"/>
      <c r="CG310" s="217"/>
      <c r="CH310" s="217"/>
      <c r="CI310" s="217"/>
      <c r="CJ310" s="217"/>
      <c r="CK310" s="217"/>
      <c r="CL310" s="217"/>
      <c r="CM310" s="217"/>
      <c r="CN310" s="217"/>
      <c r="CO310" s="217"/>
      <c r="CP310" s="217"/>
      <c r="CQ310" s="217"/>
      <c r="CR310" s="217"/>
      <c r="CS310" s="217"/>
      <c r="CT310" s="217"/>
      <c r="CU310" s="217"/>
      <c r="CV310" s="217"/>
      <c r="CW310" s="217"/>
      <c r="CX310" s="217"/>
      <c r="CY310" s="217"/>
      <c r="CZ310" s="217"/>
      <c r="DA310" s="217"/>
      <c r="DB310" s="217"/>
      <c r="DC310" s="217"/>
      <c r="DD310" s="217"/>
      <c r="DE310" s="217"/>
      <c r="DF310" s="217"/>
      <c r="DG310" s="217"/>
      <c r="DH310" s="217"/>
      <c r="DI310" s="217"/>
      <c r="DJ310" s="217"/>
      <c r="DK310" s="217"/>
      <c r="DL310" s="217"/>
      <c r="DM310" s="217"/>
      <c r="DN310" s="217"/>
      <c r="DO310" s="217"/>
    </row>
    <row r="311" spans="1:119" ht="12.75" customHeight="1">
      <c r="A311" s="40">
        <v>6</v>
      </c>
      <c r="B311" s="78">
        <f t="shared" si="44"/>
        <v>25</v>
      </c>
      <c r="C311" s="51">
        <v>3194</v>
      </c>
      <c r="D311" s="192" t="s">
        <v>190</v>
      </c>
      <c r="E311" s="50" t="s">
        <v>28</v>
      </c>
      <c r="F311" s="50" t="s">
        <v>87</v>
      </c>
      <c r="G311" s="50" t="s">
        <v>95</v>
      </c>
      <c r="H311" s="155">
        <v>21</v>
      </c>
      <c r="I311" s="79">
        <v>1</v>
      </c>
      <c r="J311" s="170"/>
      <c r="K311" s="164">
        <f t="shared" si="40"/>
        <v>3</v>
      </c>
      <c r="L311" s="47">
        <v>2</v>
      </c>
      <c r="M311" s="47">
        <v>1</v>
      </c>
      <c r="N311" s="68">
        <f t="shared" si="41"/>
        <v>11</v>
      </c>
      <c r="O311" s="47">
        <v>6</v>
      </c>
      <c r="P311" s="47">
        <v>5</v>
      </c>
      <c r="Q311" s="69">
        <f t="shared" si="42"/>
        <v>316.06</v>
      </c>
      <c r="R311" s="70">
        <f>56.76+61.11</f>
        <v>117.87</v>
      </c>
      <c r="S311" s="70">
        <v>198.19</v>
      </c>
      <c r="T311" s="80">
        <f t="shared" si="43"/>
        <v>0</v>
      </c>
      <c r="U311" s="81"/>
      <c r="V311" s="81"/>
      <c r="W311" s="66"/>
      <c r="X311" s="66">
        <v>1905</v>
      </c>
      <c r="Y311" s="71"/>
      <c r="Z311" s="46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0"/>
      <c r="AW311" s="4"/>
      <c r="BN311" s="217"/>
      <c r="BO311" s="217"/>
      <c r="BP311" s="217"/>
      <c r="BQ311" s="217"/>
      <c r="BR311" s="217"/>
      <c r="BS311" s="217"/>
      <c r="BT311" s="217"/>
      <c r="BU311" s="217"/>
      <c r="BV311" s="217"/>
      <c r="BW311" s="217"/>
      <c r="BX311" s="217"/>
      <c r="BY311" s="217"/>
      <c r="BZ311" s="217"/>
      <c r="CA311" s="217"/>
      <c r="CB311" s="217"/>
      <c r="CC311" s="217"/>
      <c r="CD311" s="217"/>
      <c r="CE311" s="217"/>
      <c r="CF311" s="217"/>
      <c r="CG311" s="217"/>
      <c r="CH311" s="217"/>
      <c r="CI311" s="217"/>
      <c r="CJ311" s="217"/>
      <c r="CK311" s="217"/>
      <c r="CL311" s="217"/>
      <c r="CM311" s="217"/>
      <c r="CN311" s="217"/>
      <c r="CO311" s="217"/>
      <c r="CP311" s="217"/>
      <c r="CQ311" s="217"/>
      <c r="CR311" s="217"/>
      <c r="CS311" s="217"/>
      <c r="CT311" s="217"/>
      <c r="CU311" s="217"/>
      <c r="CV311" s="217"/>
      <c r="CW311" s="217"/>
      <c r="CX311" s="217"/>
      <c r="CY311" s="217"/>
      <c r="CZ311" s="217"/>
      <c r="DA311" s="217"/>
      <c r="DB311" s="217"/>
      <c r="DC311" s="217"/>
      <c r="DD311" s="217"/>
      <c r="DE311" s="217"/>
      <c r="DF311" s="217"/>
      <c r="DG311" s="217"/>
      <c r="DH311" s="217"/>
      <c r="DI311" s="217"/>
      <c r="DJ311" s="217"/>
      <c r="DK311" s="217"/>
      <c r="DL311" s="217"/>
      <c r="DM311" s="217"/>
      <c r="DN311" s="217"/>
      <c r="DO311" s="217"/>
    </row>
    <row r="312" spans="1:119" ht="12.75" customHeight="1">
      <c r="A312" s="40">
        <v>6</v>
      </c>
      <c r="B312" s="77">
        <f t="shared" si="44"/>
        <v>26</v>
      </c>
      <c r="C312" s="41">
        <v>3188</v>
      </c>
      <c r="D312" s="191" t="s">
        <v>189</v>
      </c>
      <c r="E312" s="10" t="s">
        <v>28</v>
      </c>
      <c r="F312" s="10" t="s">
        <v>87</v>
      </c>
      <c r="G312" s="10" t="s">
        <v>95</v>
      </c>
      <c r="H312" s="154">
        <v>26</v>
      </c>
      <c r="I312" s="79"/>
      <c r="J312" s="170"/>
      <c r="K312" s="164">
        <f t="shared" si="40"/>
        <v>0</v>
      </c>
      <c r="L312" s="47"/>
      <c r="M312" s="47"/>
      <c r="N312" s="68">
        <f t="shared" si="41"/>
        <v>0</v>
      </c>
      <c r="O312" s="47"/>
      <c r="P312" s="47"/>
      <c r="Q312" s="69">
        <f t="shared" si="42"/>
        <v>0</v>
      </c>
      <c r="R312" s="70"/>
      <c r="S312" s="70"/>
      <c r="T312" s="80">
        <f t="shared" si="43"/>
        <v>0</v>
      </c>
      <c r="U312" s="81"/>
      <c r="V312" s="81"/>
      <c r="W312" s="66"/>
      <c r="X312" s="66">
        <v>1920</v>
      </c>
      <c r="Y312" s="71"/>
      <c r="Z312" s="46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4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  <c r="BZ312" s="217"/>
      <c r="CA312" s="217"/>
      <c r="CB312" s="217"/>
      <c r="CC312" s="217"/>
      <c r="CD312" s="217"/>
      <c r="CE312" s="217"/>
      <c r="CF312" s="217"/>
      <c r="CG312" s="217"/>
      <c r="CH312" s="217"/>
      <c r="CI312" s="217"/>
      <c r="CJ312" s="217"/>
      <c r="CK312" s="217"/>
      <c r="CL312" s="217"/>
      <c r="CM312" s="217"/>
      <c r="CN312" s="217"/>
      <c r="CO312" s="217"/>
      <c r="CP312" s="217"/>
      <c r="CQ312" s="217"/>
      <c r="CR312" s="217"/>
      <c r="CS312" s="217"/>
      <c r="CT312" s="217"/>
      <c r="CU312" s="217"/>
      <c r="CV312" s="217"/>
      <c r="CW312" s="217"/>
      <c r="CX312" s="217"/>
      <c r="CY312" s="217"/>
      <c r="CZ312" s="217"/>
      <c r="DA312" s="217"/>
      <c r="DB312" s="217"/>
      <c r="DC312" s="217"/>
      <c r="DD312" s="217"/>
      <c r="DE312" s="217"/>
      <c r="DF312" s="217"/>
      <c r="DG312" s="217"/>
      <c r="DH312" s="217"/>
      <c r="DI312" s="217"/>
      <c r="DJ312" s="217"/>
      <c r="DK312" s="217"/>
      <c r="DL312" s="217"/>
      <c r="DM312" s="217"/>
      <c r="DN312" s="217"/>
      <c r="DO312" s="217"/>
    </row>
    <row r="313" spans="1:119" ht="12.75" customHeight="1">
      <c r="A313" s="40">
        <v>6</v>
      </c>
      <c r="B313" s="77">
        <f t="shared" si="44"/>
        <v>27</v>
      </c>
      <c r="C313" s="41">
        <v>3189</v>
      </c>
      <c r="D313" s="191" t="s">
        <v>189</v>
      </c>
      <c r="E313" s="10" t="s">
        <v>28</v>
      </c>
      <c r="F313" s="10" t="s">
        <v>87</v>
      </c>
      <c r="G313" s="10" t="s">
        <v>95</v>
      </c>
      <c r="H313" s="154">
        <v>29</v>
      </c>
      <c r="I313" s="79"/>
      <c r="J313" s="170"/>
      <c r="K313" s="164">
        <f t="shared" si="40"/>
        <v>0</v>
      </c>
      <c r="L313" s="47"/>
      <c r="M313" s="47"/>
      <c r="N313" s="68">
        <f t="shared" si="41"/>
        <v>0</v>
      </c>
      <c r="O313" s="47"/>
      <c r="P313" s="47"/>
      <c r="Q313" s="69">
        <f t="shared" si="42"/>
        <v>0</v>
      </c>
      <c r="R313" s="70"/>
      <c r="S313" s="70"/>
      <c r="T313" s="80">
        <f t="shared" si="43"/>
        <v>0</v>
      </c>
      <c r="U313" s="81"/>
      <c r="V313" s="81"/>
      <c r="W313" s="66"/>
      <c r="X313" s="66">
        <v>1920</v>
      </c>
      <c r="Y313" s="71"/>
      <c r="Z313" s="46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4"/>
      <c r="BN313" s="217"/>
      <c r="BO313" s="217"/>
      <c r="BP313" s="217"/>
      <c r="BQ313" s="217"/>
      <c r="BR313" s="217"/>
      <c r="BS313" s="217"/>
      <c r="BT313" s="217"/>
      <c r="BU313" s="217"/>
      <c r="BV313" s="217"/>
      <c r="BW313" s="217"/>
      <c r="BX313" s="217"/>
      <c r="BY313" s="217"/>
      <c r="BZ313" s="217"/>
      <c r="CA313" s="217"/>
      <c r="CB313" s="217"/>
      <c r="CC313" s="217"/>
      <c r="CD313" s="217"/>
      <c r="CE313" s="217"/>
      <c r="CF313" s="217"/>
      <c r="CG313" s="217"/>
      <c r="CH313" s="217"/>
      <c r="CI313" s="217"/>
      <c r="CJ313" s="217"/>
      <c r="CK313" s="217"/>
      <c r="CL313" s="217"/>
      <c r="CM313" s="217"/>
      <c r="CN313" s="217"/>
      <c r="CO313" s="217"/>
      <c r="CP313" s="217"/>
      <c r="CQ313" s="217"/>
      <c r="CR313" s="217"/>
      <c r="CS313" s="217"/>
      <c r="CT313" s="217"/>
      <c r="CU313" s="217"/>
      <c r="CV313" s="217"/>
      <c r="CW313" s="217"/>
      <c r="CX313" s="217"/>
      <c r="CY313" s="217"/>
      <c r="CZ313" s="217"/>
      <c r="DA313" s="217"/>
      <c r="DB313" s="217"/>
      <c r="DC313" s="217"/>
      <c r="DD313" s="217"/>
      <c r="DE313" s="217"/>
      <c r="DF313" s="217"/>
      <c r="DG313" s="217"/>
      <c r="DH313" s="217"/>
      <c r="DI313" s="217"/>
      <c r="DJ313" s="217"/>
      <c r="DK313" s="217"/>
      <c r="DL313" s="217"/>
      <c r="DM313" s="217"/>
      <c r="DN313" s="217"/>
      <c r="DO313" s="217"/>
    </row>
    <row r="314" spans="1:119" ht="12.75" customHeight="1">
      <c r="A314" s="40">
        <v>6</v>
      </c>
      <c r="B314" s="78">
        <f t="shared" si="44"/>
        <v>28</v>
      </c>
      <c r="C314" s="51">
        <v>3190</v>
      </c>
      <c r="D314" s="192" t="s">
        <v>190</v>
      </c>
      <c r="E314" s="50" t="s">
        <v>28</v>
      </c>
      <c r="F314" s="50" t="s">
        <v>87</v>
      </c>
      <c r="G314" s="50" t="s">
        <v>95</v>
      </c>
      <c r="H314" s="155">
        <v>30</v>
      </c>
      <c r="I314" s="79">
        <v>1</v>
      </c>
      <c r="J314" s="170"/>
      <c r="K314" s="164">
        <f t="shared" si="40"/>
        <v>1</v>
      </c>
      <c r="L314" s="47">
        <v>1</v>
      </c>
      <c r="M314" s="47"/>
      <c r="N314" s="68">
        <f t="shared" si="41"/>
        <v>3</v>
      </c>
      <c r="O314" s="47">
        <v>3</v>
      </c>
      <c r="P314" s="47"/>
      <c r="Q314" s="69">
        <f t="shared" si="42"/>
        <v>37.17</v>
      </c>
      <c r="R314" s="70">
        <v>37.17</v>
      </c>
      <c r="S314" s="70"/>
      <c r="T314" s="80">
        <f t="shared" si="43"/>
        <v>0</v>
      </c>
      <c r="U314" s="81"/>
      <c r="V314" s="81"/>
      <c r="W314" s="66"/>
      <c r="X314" s="66">
        <v>1905</v>
      </c>
      <c r="Y314" s="71"/>
      <c r="Z314" s="46"/>
      <c r="AA314" s="220"/>
      <c r="AB314" s="220"/>
      <c r="AC314" s="220"/>
      <c r="AD314" s="220"/>
      <c r="AE314" s="220"/>
      <c r="AF314" s="220"/>
      <c r="AG314" s="220"/>
      <c r="AH314" s="220"/>
      <c r="AI314" s="220"/>
      <c r="AJ314" s="220"/>
      <c r="AK314" s="220"/>
      <c r="AL314" s="220"/>
      <c r="AM314" s="220"/>
      <c r="AN314" s="220"/>
      <c r="AO314" s="220"/>
      <c r="AP314" s="220"/>
      <c r="AQ314" s="220"/>
      <c r="AR314" s="220"/>
      <c r="AS314" s="220"/>
      <c r="AT314" s="220"/>
      <c r="AU314" s="220"/>
      <c r="AV314" s="220"/>
      <c r="AW314" s="4"/>
      <c r="BN314" s="217"/>
      <c r="BO314" s="217"/>
      <c r="BP314" s="217"/>
      <c r="BQ314" s="217"/>
      <c r="BR314" s="217"/>
      <c r="BS314" s="217"/>
      <c r="BT314" s="217"/>
      <c r="BU314" s="217"/>
      <c r="BV314" s="217"/>
      <c r="BW314" s="217"/>
      <c r="BX314" s="217"/>
      <c r="BY314" s="217"/>
      <c r="BZ314" s="217"/>
      <c r="CA314" s="217"/>
      <c r="CB314" s="217"/>
      <c r="CC314" s="217"/>
      <c r="CD314" s="217"/>
      <c r="CE314" s="217"/>
      <c r="CF314" s="217"/>
      <c r="CG314" s="217"/>
      <c r="CH314" s="217"/>
      <c r="CI314" s="217"/>
      <c r="CJ314" s="217"/>
      <c r="CK314" s="217"/>
      <c r="CL314" s="217"/>
      <c r="CM314" s="217"/>
      <c r="CN314" s="217"/>
      <c r="CO314" s="217"/>
      <c r="CP314" s="217"/>
      <c r="CQ314" s="217"/>
      <c r="CR314" s="217"/>
      <c r="CS314" s="217"/>
      <c r="CT314" s="217"/>
      <c r="CU314" s="217"/>
      <c r="CV314" s="217"/>
      <c r="CW314" s="217"/>
      <c r="CX314" s="217"/>
      <c r="CY314" s="217"/>
      <c r="CZ314" s="217"/>
      <c r="DA314" s="217"/>
      <c r="DB314" s="217"/>
      <c r="DC314" s="217"/>
      <c r="DD314" s="217"/>
      <c r="DE314" s="217"/>
      <c r="DF314" s="217"/>
      <c r="DG314" s="217"/>
      <c r="DH314" s="217"/>
      <c r="DI314" s="217"/>
      <c r="DJ314" s="217"/>
      <c r="DK314" s="217"/>
      <c r="DL314" s="217"/>
      <c r="DM314" s="217"/>
      <c r="DN314" s="217"/>
      <c r="DO314" s="217"/>
    </row>
    <row r="315" spans="1:119" ht="12.75" customHeight="1">
      <c r="A315" s="40">
        <v>7</v>
      </c>
      <c r="B315" s="79">
        <f t="shared" si="44"/>
        <v>29</v>
      </c>
      <c r="C315" s="41">
        <v>3163</v>
      </c>
      <c r="D315" s="191" t="s">
        <v>189</v>
      </c>
      <c r="E315" s="10" t="s">
        <v>28</v>
      </c>
      <c r="F315" s="10" t="s">
        <v>97</v>
      </c>
      <c r="G315" s="10" t="s">
        <v>168</v>
      </c>
      <c r="H315" s="154">
        <v>20</v>
      </c>
      <c r="I315" s="79"/>
      <c r="J315" s="170"/>
      <c r="K315" s="164">
        <f t="shared" si="40"/>
        <v>0</v>
      </c>
      <c r="L315" s="47"/>
      <c r="M315" s="47"/>
      <c r="N315" s="68">
        <f t="shared" si="41"/>
        <v>0</v>
      </c>
      <c r="O315" s="47"/>
      <c r="P315" s="47"/>
      <c r="Q315" s="69">
        <f t="shared" si="42"/>
        <v>0</v>
      </c>
      <c r="R315" s="70"/>
      <c r="S315" s="70"/>
      <c r="T315" s="80">
        <f t="shared" si="43"/>
        <v>0</v>
      </c>
      <c r="U315" s="81"/>
      <c r="V315" s="81"/>
      <c r="W315" s="66"/>
      <c r="X315" s="66">
        <v>1896</v>
      </c>
      <c r="Y315" s="71"/>
      <c r="Z315" s="46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4"/>
      <c r="BN315" s="217"/>
      <c r="BO315" s="217"/>
      <c r="BP315" s="217"/>
      <c r="BQ315" s="217"/>
      <c r="BR315" s="217"/>
      <c r="BS315" s="217"/>
      <c r="BT315" s="217"/>
      <c r="BU315" s="217"/>
      <c r="BV315" s="217"/>
      <c r="BW315" s="217"/>
      <c r="BX315" s="217"/>
      <c r="BY315" s="217"/>
      <c r="BZ315" s="217"/>
      <c r="CA315" s="217"/>
      <c r="CB315" s="217"/>
      <c r="CC315" s="217"/>
      <c r="CD315" s="217"/>
      <c r="CE315" s="217"/>
      <c r="CF315" s="217"/>
      <c r="CG315" s="217"/>
      <c r="CH315" s="217"/>
      <c r="CI315" s="217"/>
      <c r="CJ315" s="217"/>
      <c r="CK315" s="217"/>
      <c r="CL315" s="217"/>
      <c r="CM315" s="217"/>
      <c r="CN315" s="217"/>
      <c r="CO315" s="217"/>
      <c r="CP315" s="217"/>
      <c r="CQ315" s="217"/>
      <c r="CR315" s="217"/>
      <c r="CS315" s="217"/>
      <c r="CT315" s="217"/>
      <c r="CU315" s="217"/>
      <c r="CV315" s="217"/>
      <c r="CW315" s="217"/>
      <c r="CX315" s="217"/>
      <c r="CY315" s="217"/>
      <c r="CZ315" s="217"/>
      <c r="DA315" s="217"/>
      <c r="DB315" s="217"/>
      <c r="DC315" s="217"/>
      <c r="DD315" s="217"/>
      <c r="DE315" s="217"/>
      <c r="DF315" s="217"/>
      <c r="DG315" s="217"/>
      <c r="DH315" s="217"/>
      <c r="DI315" s="217"/>
      <c r="DJ315" s="217"/>
      <c r="DK315" s="217"/>
      <c r="DL315" s="217"/>
      <c r="DM315" s="217"/>
      <c r="DN315" s="217"/>
      <c r="DO315" s="217"/>
    </row>
    <row r="316" spans="1:119" ht="12.75" customHeight="1">
      <c r="A316" s="40">
        <v>7</v>
      </c>
      <c r="B316" s="78">
        <f t="shared" si="44"/>
        <v>30</v>
      </c>
      <c r="C316" s="51">
        <v>3164</v>
      </c>
      <c r="D316" s="192" t="s">
        <v>190</v>
      </c>
      <c r="E316" s="50" t="s">
        <v>28</v>
      </c>
      <c r="F316" s="50" t="s">
        <v>99</v>
      </c>
      <c r="G316" s="50" t="s">
        <v>100</v>
      </c>
      <c r="H316" s="155">
        <v>3</v>
      </c>
      <c r="I316" s="79">
        <v>1</v>
      </c>
      <c r="J316" s="170"/>
      <c r="K316" s="164">
        <f t="shared" si="40"/>
        <v>1</v>
      </c>
      <c r="L316" s="47">
        <v>1</v>
      </c>
      <c r="M316" s="47"/>
      <c r="N316" s="68">
        <f t="shared" si="41"/>
        <v>2</v>
      </c>
      <c r="O316" s="47">
        <v>2</v>
      </c>
      <c r="P316" s="47"/>
      <c r="Q316" s="69">
        <f t="shared" si="42"/>
        <v>33.76</v>
      </c>
      <c r="R316" s="70">
        <v>33.76</v>
      </c>
      <c r="S316" s="70"/>
      <c r="T316" s="80">
        <f t="shared" si="43"/>
        <v>0</v>
      </c>
      <c r="U316" s="81"/>
      <c r="V316" s="81"/>
      <c r="W316" s="66"/>
      <c r="X316" s="66">
        <v>1892</v>
      </c>
      <c r="Y316" s="71"/>
      <c r="Z316" s="46"/>
      <c r="AA316" s="220"/>
      <c r="AB316" s="220"/>
      <c r="AC316" s="220"/>
      <c r="AD316" s="220"/>
      <c r="AE316" s="220"/>
      <c r="AF316" s="220"/>
      <c r="AG316" s="220"/>
      <c r="AH316" s="220"/>
      <c r="AI316" s="220"/>
      <c r="AJ316" s="220"/>
      <c r="AK316" s="220"/>
      <c r="AL316" s="220"/>
      <c r="AM316" s="220"/>
      <c r="AN316" s="220"/>
      <c r="AO316" s="220"/>
      <c r="AP316" s="220"/>
      <c r="AQ316" s="220"/>
      <c r="AR316" s="220"/>
      <c r="AS316" s="220"/>
      <c r="AT316" s="220"/>
      <c r="AU316" s="220"/>
      <c r="AV316" s="220"/>
      <c r="AW316" s="4"/>
      <c r="BN316" s="217"/>
      <c r="BO316" s="217"/>
      <c r="BP316" s="217"/>
      <c r="BQ316" s="217"/>
      <c r="BR316" s="217"/>
      <c r="BS316" s="217"/>
      <c r="BT316" s="217"/>
      <c r="BU316" s="217"/>
      <c r="BV316" s="217"/>
      <c r="BW316" s="217"/>
      <c r="BX316" s="217"/>
      <c r="BY316" s="217"/>
      <c r="BZ316" s="217"/>
      <c r="CA316" s="217"/>
      <c r="CB316" s="217"/>
      <c r="CC316" s="217"/>
      <c r="CD316" s="217"/>
      <c r="CE316" s="217"/>
      <c r="CF316" s="217"/>
      <c r="CG316" s="217"/>
      <c r="CH316" s="217"/>
      <c r="CI316" s="217"/>
      <c r="CJ316" s="217"/>
      <c r="CK316" s="217"/>
      <c r="CL316" s="217"/>
      <c r="CM316" s="217"/>
      <c r="CN316" s="217"/>
      <c r="CO316" s="217"/>
      <c r="CP316" s="217"/>
      <c r="CQ316" s="217"/>
      <c r="CR316" s="217"/>
      <c r="CS316" s="217"/>
      <c r="CT316" s="217"/>
      <c r="CU316" s="217"/>
      <c r="CV316" s="217"/>
      <c r="CW316" s="217"/>
      <c r="CX316" s="217"/>
      <c r="CY316" s="217"/>
      <c r="CZ316" s="217"/>
      <c r="DA316" s="217"/>
      <c r="DB316" s="217"/>
      <c r="DC316" s="217"/>
      <c r="DD316" s="217"/>
      <c r="DE316" s="217"/>
      <c r="DF316" s="217"/>
      <c r="DG316" s="217"/>
      <c r="DH316" s="217"/>
      <c r="DI316" s="217"/>
      <c r="DJ316" s="217"/>
      <c r="DK316" s="217"/>
      <c r="DL316" s="217"/>
      <c r="DM316" s="217"/>
      <c r="DN316" s="217"/>
      <c r="DO316" s="217"/>
    </row>
    <row r="317" spans="1:119" ht="12.75" customHeight="1">
      <c r="A317" s="40">
        <v>7</v>
      </c>
      <c r="B317" s="78">
        <f t="shared" si="44"/>
        <v>31</v>
      </c>
      <c r="C317" s="51">
        <v>3023</v>
      </c>
      <c r="D317" s="192" t="s">
        <v>190</v>
      </c>
      <c r="E317" s="50" t="s">
        <v>28</v>
      </c>
      <c r="F317" s="50" t="s">
        <v>101</v>
      </c>
      <c r="G317" s="50" t="s">
        <v>149</v>
      </c>
      <c r="H317" s="155">
        <v>16</v>
      </c>
      <c r="I317" s="79">
        <v>1</v>
      </c>
      <c r="J317" s="170"/>
      <c r="K317" s="164">
        <f t="shared" si="40"/>
        <v>3</v>
      </c>
      <c r="L317" s="47">
        <v>3</v>
      </c>
      <c r="M317" s="47"/>
      <c r="N317" s="68">
        <f t="shared" si="41"/>
        <v>9</v>
      </c>
      <c r="O317" s="47">
        <v>9</v>
      </c>
      <c r="P317" s="47"/>
      <c r="Q317" s="69">
        <f t="shared" si="42"/>
        <v>117.36</v>
      </c>
      <c r="R317" s="70">
        <v>117.36</v>
      </c>
      <c r="S317" s="70"/>
      <c r="T317" s="80">
        <f t="shared" si="43"/>
        <v>0</v>
      </c>
      <c r="U317" s="81"/>
      <c r="V317" s="81"/>
      <c r="W317" s="66"/>
      <c r="X317" s="66">
        <v>1895</v>
      </c>
      <c r="Y317" s="71"/>
      <c r="Z317" s="46"/>
      <c r="AA317" s="220"/>
      <c r="AB317" s="220"/>
      <c r="AC317" s="220"/>
      <c r="AD317" s="220"/>
      <c r="AE317" s="220"/>
      <c r="AF317" s="220"/>
      <c r="AG317" s="220"/>
      <c r="AH317" s="220"/>
      <c r="AI317" s="220"/>
      <c r="AJ317" s="220"/>
      <c r="AK317" s="220"/>
      <c r="AL317" s="220"/>
      <c r="AM317" s="220"/>
      <c r="AN317" s="220"/>
      <c r="AO317" s="220"/>
      <c r="AP317" s="220"/>
      <c r="AQ317" s="220"/>
      <c r="AR317" s="220"/>
      <c r="AS317" s="220"/>
      <c r="AT317" s="220"/>
      <c r="AU317" s="220"/>
      <c r="AV317" s="220"/>
      <c r="AW317" s="4"/>
      <c r="BN317" s="217"/>
      <c r="BO317" s="217"/>
      <c r="BP317" s="217"/>
      <c r="BQ317" s="217"/>
      <c r="BR317" s="217"/>
      <c r="BS317" s="217"/>
      <c r="BT317" s="217"/>
      <c r="BU317" s="217"/>
      <c r="BV317" s="217"/>
      <c r="BW317" s="217"/>
      <c r="BX317" s="217"/>
      <c r="BY317" s="217"/>
      <c r="BZ317" s="217"/>
      <c r="CA317" s="217"/>
      <c r="CB317" s="217"/>
      <c r="CC317" s="217"/>
      <c r="CD317" s="217"/>
      <c r="CE317" s="217"/>
      <c r="CF317" s="217"/>
      <c r="CG317" s="217"/>
      <c r="CH317" s="217"/>
      <c r="CI317" s="217"/>
      <c r="CJ317" s="217"/>
      <c r="CK317" s="217"/>
      <c r="CL317" s="217"/>
      <c r="CM317" s="217"/>
      <c r="CN317" s="217"/>
      <c r="CO317" s="217"/>
      <c r="CP317" s="217"/>
      <c r="CQ317" s="217"/>
      <c r="CR317" s="217"/>
      <c r="CS317" s="217"/>
      <c r="CT317" s="217"/>
      <c r="CU317" s="217"/>
      <c r="CV317" s="217"/>
      <c r="CW317" s="217"/>
      <c r="CX317" s="217"/>
      <c r="CY317" s="217"/>
      <c r="CZ317" s="217"/>
      <c r="DA317" s="217"/>
      <c r="DB317" s="217"/>
      <c r="DC317" s="217"/>
      <c r="DD317" s="217"/>
      <c r="DE317" s="217"/>
      <c r="DF317" s="217"/>
      <c r="DG317" s="217"/>
      <c r="DH317" s="217"/>
      <c r="DI317" s="217"/>
      <c r="DJ317" s="217"/>
      <c r="DK317" s="217"/>
      <c r="DL317" s="217"/>
      <c r="DM317" s="217"/>
      <c r="DN317" s="217"/>
      <c r="DO317" s="217"/>
    </row>
    <row r="318" spans="1:119" ht="12.75" customHeight="1">
      <c r="A318" s="40">
        <v>7</v>
      </c>
      <c r="B318" s="79">
        <f t="shared" si="44"/>
        <v>32</v>
      </c>
      <c r="C318" s="41">
        <v>2006</v>
      </c>
      <c r="D318" s="191" t="s">
        <v>189</v>
      </c>
      <c r="E318" s="10" t="s">
        <v>28</v>
      </c>
      <c r="F318" s="10" t="s">
        <v>102</v>
      </c>
      <c r="G318" s="10" t="s">
        <v>175</v>
      </c>
      <c r="H318" s="154">
        <v>13</v>
      </c>
      <c r="I318" s="79"/>
      <c r="J318" s="170"/>
      <c r="K318" s="164">
        <f t="shared" si="40"/>
        <v>0</v>
      </c>
      <c r="L318" s="47"/>
      <c r="M318" s="47"/>
      <c r="N318" s="68">
        <f t="shared" si="41"/>
        <v>0</v>
      </c>
      <c r="O318" s="47"/>
      <c r="P318" s="47"/>
      <c r="Q318" s="69">
        <f t="shared" si="42"/>
        <v>0</v>
      </c>
      <c r="R318" s="70"/>
      <c r="S318" s="70"/>
      <c r="T318" s="80">
        <f t="shared" si="43"/>
        <v>0</v>
      </c>
      <c r="U318" s="81"/>
      <c r="V318" s="81"/>
      <c r="W318" s="66"/>
      <c r="X318" s="171">
        <v>1970</v>
      </c>
      <c r="Y318" s="71"/>
      <c r="Z318" s="46"/>
      <c r="AA318" s="220"/>
      <c r="AB318" s="220"/>
      <c r="AC318" s="220"/>
      <c r="AD318" s="220"/>
      <c r="AE318" s="220"/>
      <c r="AF318" s="220"/>
      <c r="AG318" s="220"/>
      <c r="AH318" s="220"/>
      <c r="AI318" s="220"/>
      <c r="AJ318" s="220"/>
      <c r="AK318" s="220"/>
      <c r="AL318" s="220"/>
      <c r="AM318" s="220"/>
      <c r="AN318" s="220"/>
      <c r="AO318" s="220"/>
      <c r="AP318" s="220"/>
      <c r="AQ318" s="220"/>
      <c r="AR318" s="220"/>
      <c r="AS318" s="220"/>
      <c r="AT318" s="220"/>
      <c r="AU318" s="220"/>
      <c r="AV318" s="220"/>
      <c r="AW318" s="4"/>
      <c r="BN318" s="217"/>
      <c r="BO318" s="217"/>
      <c r="BP318" s="217"/>
      <c r="BQ318" s="217"/>
      <c r="BR318" s="217"/>
      <c r="BS318" s="217"/>
      <c r="BT318" s="217"/>
      <c r="BU318" s="217"/>
      <c r="BV318" s="217"/>
      <c r="BW318" s="217"/>
      <c r="BX318" s="217"/>
      <c r="BY318" s="217"/>
      <c r="BZ318" s="217"/>
      <c r="CA318" s="217"/>
      <c r="CB318" s="217"/>
      <c r="CC318" s="217"/>
      <c r="CD318" s="217"/>
      <c r="CE318" s="217"/>
      <c r="CF318" s="217"/>
      <c r="CG318" s="217"/>
      <c r="CH318" s="217"/>
      <c r="CI318" s="217"/>
      <c r="CJ318" s="217"/>
      <c r="CK318" s="217"/>
      <c r="CL318" s="217"/>
      <c r="CM318" s="217"/>
      <c r="CN318" s="217"/>
      <c r="CO318" s="217"/>
      <c r="CP318" s="217"/>
      <c r="CQ318" s="217"/>
      <c r="CR318" s="217"/>
      <c r="CS318" s="217"/>
      <c r="CT318" s="217"/>
      <c r="CU318" s="217"/>
      <c r="CV318" s="217"/>
      <c r="CW318" s="217"/>
      <c r="CX318" s="217"/>
      <c r="CY318" s="217"/>
      <c r="CZ318" s="217"/>
      <c r="DA318" s="217"/>
      <c r="DB318" s="217"/>
      <c r="DC318" s="217"/>
      <c r="DD318" s="217"/>
      <c r="DE318" s="217"/>
      <c r="DF318" s="217"/>
      <c r="DG318" s="217"/>
      <c r="DH318" s="217"/>
      <c r="DI318" s="217"/>
      <c r="DJ318" s="217"/>
      <c r="DK318" s="217"/>
      <c r="DL318" s="217"/>
      <c r="DM318" s="217"/>
      <c r="DN318" s="217"/>
      <c r="DO318" s="217"/>
    </row>
    <row r="319" spans="1:119" ht="12.75" customHeight="1">
      <c r="A319" s="40">
        <v>7</v>
      </c>
      <c r="B319" s="78">
        <f t="shared" si="44"/>
        <v>33</v>
      </c>
      <c r="C319" s="51">
        <v>6035</v>
      </c>
      <c r="D319" s="192" t="s">
        <v>190</v>
      </c>
      <c r="E319" s="50" t="s">
        <v>28</v>
      </c>
      <c r="F319" s="50" t="s">
        <v>150</v>
      </c>
      <c r="G319" s="50" t="s">
        <v>98</v>
      </c>
      <c r="H319" s="155">
        <v>4</v>
      </c>
      <c r="I319" s="79"/>
      <c r="J319" s="170">
        <v>1</v>
      </c>
      <c r="K319" s="164">
        <f t="shared" si="40"/>
        <v>1</v>
      </c>
      <c r="L319" s="47">
        <v>1</v>
      </c>
      <c r="M319" s="47"/>
      <c r="N319" s="68">
        <f t="shared" si="41"/>
        <v>3</v>
      </c>
      <c r="O319" s="47">
        <v>3</v>
      </c>
      <c r="P319" s="47"/>
      <c r="Q319" s="69">
        <f t="shared" si="42"/>
        <v>84.32</v>
      </c>
      <c r="R319" s="70">
        <v>84.32</v>
      </c>
      <c r="S319" s="70"/>
      <c r="T319" s="80">
        <f t="shared" si="43"/>
        <v>0</v>
      </c>
      <c r="U319" s="81"/>
      <c r="V319" s="81"/>
      <c r="W319" s="66"/>
      <c r="X319" s="171"/>
      <c r="Y319" s="71"/>
      <c r="Z319" s="46"/>
      <c r="AA319" s="220"/>
      <c r="AB319" s="220"/>
      <c r="AC319" s="220"/>
      <c r="AD319" s="220"/>
      <c r="AE319" s="220"/>
      <c r="AF319" s="220"/>
      <c r="AG319" s="220"/>
      <c r="AH319" s="220"/>
      <c r="AI319" s="220"/>
      <c r="AJ319" s="220"/>
      <c r="AK319" s="220"/>
      <c r="AL319" s="220"/>
      <c r="AM319" s="220"/>
      <c r="AN319" s="220"/>
      <c r="AO319" s="220"/>
      <c r="AP319" s="220"/>
      <c r="AQ319" s="220"/>
      <c r="AR319" s="220"/>
      <c r="AS319" s="220"/>
      <c r="AT319" s="220"/>
      <c r="AU319" s="220"/>
      <c r="AV319" s="220"/>
      <c r="AW319" s="4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</row>
    <row r="320" spans="1:119" ht="12.75" customHeight="1">
      <c r="A320" s="40">
        <v>7</v>
      </c>
      <c r="B320" s="78">
        <f t="shared" si="44"/>
        <v>34</v>
      </c>
      <c r="C320" s="51">
        <v>3199</v>
      </c>
      <c r="D320" s="192" t="s">
        <v>190</v>
      </c>
      <c r="E320" s="50" t="s">
        <v>28</v>
      </c>
      <c r="F320" s="50" t="s">
        <v>150</v>
      </c>
      <c r="G320" s="50" t="s">
        <v>103</v>
      </c>
      <c r="H320" s="155">
        <v>16</v>
      </c>
      <c r="I320" s="79">
        <v>1</v>
      </c>
      <c r="J320" s="170"/>
      <c r="K320" s="164">
        <f t="shared" si="40"/>
        <v>2</v>
      </c>
      <c r="L320" s="47">
        <v>2</v>
      </c>
      <c r="M320" s="47"/>
      <c r="N320" s="68">
        <f t="shared" si="41"/>
        <v>7</v>
      </c>
      <c r="O320" s="47">
        <v>7</v>
      </c>
      <c r="P320" s="47"/>
      <c r="Q320" s="69">
        <f t="shared" si="42"/>
        <v>137.03</v>
      </c>
      <c r="R320" s="70">
        <v>137.03</v>
      </c>
      <c r="S320" s="70"/>
      <c r="T320" s="80">
        <f t="shared" si="43"/>
        <v>137.03</v>
      </c>
      <c r="U320" s="70">
        <v>137.03</v>
      </c>
      <c r="V320" s="81"/>
      <c r="W320" s="66"/>
      <c r="X320" s="171">
        <v>1930</v>
      </c>
      <c r="Y320" s="71"/>
      <c r="Z320" s="46"/>
      <c r="AA320" s="220"/>
      <c r="AB320" s="220"/>
      <c r="AC320" s="220"/>
      <c r="AD320" s="220"/>
      <c r="AE320" s="220"/>
      <c r="AF320" s="220"/>
      <c r="AG320" s="220"/>
      <c r="AH320" s="220"/>
      <c r="AI320" s="220"/>
      <c r="AJ320" s="220"/>
      <c r="AK320" s="220"/>
      <c r="AL320" s="220"/>
      <c r="AM320" s="220"/>
      <c r="AN320" s="220"/>
      <c r="AO320" s="220"/>
      <c r="AP320" s="220"/>
      <c r="AQ320" s="220"/>
      <c r="AR320" s="220"/>
      <c r="AS320" s="220"/>
      <c r="AT320" s="220"/>
      <c r="AU320" s="220"/>
      <c r="AV320" s="220"/>
      <c r="AW320" s="4"/>
      <c r="BN320" s="217"/>
      <c r="BO320" s="217"/>
      <c r="BP320" s="217"/>
      <c r="BQ320" s="217"/>
      <c r="BR320" s="217"/>
      <c r="BS320" s="217"/>
      <c r="BT320" s="217"/>
      <c r="BU320" s="217"/>
      <c r="BV320" s="217"/>
      <c r="BW320" s="217"/>
      <c r="BX320" s="217"/>
      <c r="BY320" s="217"/>
      <c r="BZ320" s="217"/>
      <c r="CA320" s="217"/>
      <c r="CB320" s="217"/>
      <c r="CC320" s="217"/>
      <c r="CD320" s="217"/>
      <c r="CE320" s="217"/>
      <c r="CF320" s="217"/>
      <c r="CG320" s="217"/>
      <c r="CH320" s="217"/>
      <c r="CI320" s="217"/>
      <c r="CJ320" s="217"/>
      <c r="CK320" s="217"/>
      <c r="CL320" s="217"/>
      <c r="CM320" s="217"/>
      <c r="CN320" s="217"/>
      <c r="CO320" s="217"/>
      <c r="CP320" s="217"/>
      <c r="CQ320" s="217"/>
      <c r="CR320" s="217"/>
      <c r="CS320" s="217"/>
      <c r="CT320" s="217"/>
      <c r="CU320" s="217"/>
      <c r="CV320" s="217"/>
      <c r="CW320" s="217"/>
      <c r="CX320" s="217"/>
      <c r="CY320" s="217"/>
      <c r="CZ320" s="217"/>
      <c r="DA320" s="217"/>
      <c r="DB320" s="217"/>
      <c r="DC320" s="217"/>
      <c r="DD320" s="217"/>
      <c r="DE320" s="217"/>
      <c r="DF320" s="217"/>
      <c r="DG320" s="217"/>
      <c r="DH320" s="217"/>
      <c r="DI320" s="217"/>
      <c r="DJ320" s="217"/>
      <c r="DK320" s="217"/>
      <c r="DL320" s="217"/>
      <c r="DM320" s="217"/>
      <c r="DN320" s="217"/>
      <c r="DO320" s="217"/>
    </row>
    <row r="321" spans="1:119" ht="12.75" customHeight="1">
      <c r="A321" s="40">
        <v>7</v>
      </c>
      <c r="B321" s="78">
        <f t="shared" si="44"/>
        <v>35</v>
      </c>
      <c r="C321" s="51">
        <v>3200</v>
      </c>
      <c r="D321" s="192" t="s">
        <v>190</v>
      </c>
      <c r="E321" s="50" t="s">
        <v>28</v>
      </c>
      <c r="F321" s="50" t="s">
        <v>150</v>
      </c>
      <c r="G321" s="50" t="s">
        <v>103</v>
      </c>
      <c r="H321" s="155">
        <v>20</v>
      </c>
      <c r="I321" s="79">
        <v>1</v>
      </c>
      <c r="J321" s="170"/>
      <c r="K321" s="164">
        <f t="shared" si="40"/>
        <v>2</v>
      </c>
      <c r="L321" s="47">
        <v>2</v>
      </c>
      <c r="M321" s="47"/>
      <c r="N321" s="68">
        <f t="shared" si="41"/>
        <v>5</v>
      </c>
      <c r="O321" s="47">
        <v>5</v>
      </c>
      <c r="P321" s="47"/>
      <c r="Q321" s="69">
        <f t="shared" si="42"/>
        <v>94.28</v>
      </c>
      <c r="R321" s="70">
        <v>94.28</v>
      </c>
      <c r="S321" s="70"/>
      <c r="T321" s="80">
        <f t="shared" si="43"/>
        <v>0</v>
      </c>
      <c r="U321" s="81"/>
      <c r="V321" s="81"/>
      <c r="W321" s="66"/>
      <c r="X321" s="171">
        <v>1930</v>
      </c>
      <c r="Y321" s="71"/>
      <c r="Z321" s="46"/>
      <c r="AA321" s="220"/>
      <c r="AB321" s="220"/>
      <c r="AC321" s="220"/>
      <c r="AD321" s="220"/>
      <c r="AE321" s="220"/>
      <c r="AF321" s="220"/>
      <c r="AG321" s="220"/>
      <c r="AH321" s="220"/>
      <c r="AI321" s="220"/>
      <c r="AJ321" s="220"/>
      <c r="AK321" s="220"/>
      <c r="AL321" s="220"/>
      <c r="AM321" s="220"/>
      <c r="AN321" s="220"/>
      <c r="AO321" s="220"/>
      <c r="AP321" s="220"/>
      <c r="AQ321" s="220"/>
      <c r="AR321" s="220"/>
      <c r="AS321" s="220"/>
      <c r="AT321" s="220"/>
      <c r="AU321" s="220"/>
      <c r="AV321" s="220"/>
      <c r="AW321" s="4"/>
      <c r="BN321" s="217"/>
      <c r="BO321" s="217"/>
      <c r="BP321" s="217"/>
      <c r="BQ321" s="217"/>
      <c r="BR321" s="217"/>
      <c r="BS321" s="217"/>
      <c r="BT321" s="217"/>
      <c r="BU321" s="217"/>
      <c r="BV321" s="217"/>
      <c r="BW321" s="217"/>
      <c r="BX321" s="217"/>
      <c r="BY321" s="217"/>
      <c r="BZ321" s="217"/>
      <c r="CA321" s="217"/>
      <c r="CB321" s="217"/>
      <c r="CC321" s="217"/>
      <c r="CD321" s="217"/>
      <c r="CE321" s="217"/>
      <c r="CF321" s="217"/>
      <c r="CG321" s="217"/>
      <c r="CH321" s="217"/>
      <c r="CI321" s="217"/>
      <c r="CJ321" s="217"/>
      <c r="CK321" s="217"/>
      <c r="CL321" s="217"/>
      <c r="CM321" s="217"/>
      <c r="CN321" s="217"/>
      <c r="CO321" s="217"/>
      <c r="CP321" s="217"/>
      <c r="CQ321" s="217"/>
      <c r="CR321" s="217"/>
      <c r="CS321" s="217"/>
      <c r="CT321" s="217"/>
      <c r="CU321" s="217"/>
      <c r="CV321" s="217"/>
      <c r="CW321" s="217"/>
      <c r="CX321" s="217"/>
      <c r="CY321" s="217"/>
      <c r="CZ321" s="217"/>
      <c r="DA321" s="217"/>
      <c r="DB321" s="217"/>
      <c r="DC321" s="217"/>
      <c r="DD321" s="217"/>
      <c r="DE321" s="217"/>
      <c r="DF321" s="217"/>
      <c r="DG321" s="217"/>
      <c r="DH321" s="217"/>
      <c r="DI321" s="217"/>
      <c r="DJ321" s="217"/>
      <c r="DK321" s="217"/>
      <c r="DL321" s="217"/>
      <c r="DM321" s="217"/>
      <c r="DN321" s="217"/>
      <c r="DO321" s="217"/>
    </row>
    <row r="322" spans="1:119" ht="12.75" customHeight="1">
      <c r="A322" s="40">
        <v>7</v>
      </c>
      <c r="B322" s="82">
        <f t="shared" si="44"/>
        <v>36</v>
      </c>
      <c r="C322" s="197">
        <v>3207</v>
      </c>
      <c r="D322" s="198" t="s">
        <v>190</v>
      </c>
      <c r="E322" s="199" t="s">
        <v>41</v>
      </c>
      <c r="F322" s="199" t="s">
        <v>185</v>
      </c>
      <c r="G322" s="200" t="s">
        <v>184</v>
      </c>
      <c r="H322" s="201">
        <v>4</v>
      </c>
      <c r="I322" s="79"/>
      <c r="J322" s="170"/>
      <c r="K322" s="164">
        <f t="shared" si="40"/>
        <v>0</v>
      </c>
      <c r="L322" s="47"/>
      <c r="M322" s="47"/>
      <c r="N322" s="68">
        <f t="shared" si="41"/>
        <v>0</v>
      </c>
      <c r="O322" s="47"/>
      <c r="P322" s="47"/>
      <c r="Q322" s="69">
        <f t="shared" si="42"/>
        <v>0</v>
      </c>
      <c r="R322" s="70"/>
      <c r="S322" s="70"/>
      <c r="T322" s="80">
        <f t="shared" si="43"/>
        <v>0</v>
      </c>
      <c r="U322" s="239"/>
      <c r="V322" s="239"/>
      <c r="W322" s="240"/>
      <c r="X322" s="241"/>
      <c r="Y322" s="242"/>
      <c r="Z322" s="64"/>
      <c r="AA322" s="220"/>
      <c r="AB322" s="220"/>
      <c r="AC322" s="220"/>
      <c r="AD322" s="220"/>
      <c r="AE322" s="220"/>
      <c r="AF322" s="220"/>
      <c r="AG322" s="220"/>
      <c r="AH322" s="220"/>
      <c r="AI322" s="220"/>
      <c r="AJ322" s="220"/>
      <c r="AK322" s="220"/>
      <c r="AL322" s="220"/>
      <c r="AM322" s="220"/>
      <c r="AN322" s="220"/>
      <c r="AO322" s="220"/>
      <c r="AP322" s="220"/>
      <c r="AQ322" s="220"/>
      <c r="AR322" s="220"/>
      <c r="AS322" s="220"/>
      <c r="AT322" s="220"/>
      <c r="AU322" s="220"/>
      <c r="AV322" s="220"/>
      <c r="AW322" s="4"/>
      <c r="BN322" s="217"/>
      <c r="BO322" s="217"/>
      <c r="BP322" s="217"/>
      <c r="BQ322" s="217"/>
      <c r="BR322" s="217"/>
      <c r="BS322" s="217"/>
      <c r="BT322" s="217"/>
      <c r="BU322" s="217"/>
      <c r="BV322" s="217"/>
      <c r="BW322" s="217"/>
      <c r="BX322" s="217"/>
      <c r="BY322" s="217"/>
      <c r="BZ322" s="217"/>
      <c r="CA322" s="217"/>
      <c r="CB322" s="217"/>
      <c r="CC322" s="217"/>
      <c r="CD322" s="217"/>
      <c r="CE322" s="217"/>
      <c r="CF322" s="217"/>
      <c r="CG322" s="217"/>
      <c r="CH322" s="217"/>
      <c r="CI322" s="217"/>
      <c r="CJ322" s="217"/>
      <c r="CK322" s="217"/>
      <c r="CL322" s="217"/>
      <c r="CM322" s="217"/>
      <c r="CN322" s="217"/>
      <c r="CO322" s="217"/>
      <c r="CP322" s="217"/>
      <c r="CQ322" s="217"/>
      <c r="CR322" s="217"/>
      <c r="CS322" s="217"/>
      <c r="CT322" s="217"/>
      <c r="CU322" s="217"/>
      <c r="CV322" s="217"/>
      <c r="CW322" s="217"/>
      <c r="CX322" s="217"/>
      <c r="CY322" s="217"/>
      <c r="CZ322" s="217"/>
      <c r="DA322" s="217"/>
      <c r="DB322" s="217"/>
      <c r="DC322" s="217"/>
      <c r="DD322" s="217"/>
      <c r="DE322" s="217"/>
      <c r="DF322" s="217"/>
      <c r="DG322" s="217"/>
      <c r="DH322" s="217"/>
      <c r="DI322" s="217"/>
      <c r="DJ322" s="217"/>
      <c r="DK322" s="217"/>
      <c r="DL322" s="217"/>
      <c r="DM322" s="217"/>
      <c r="DN322" s="217"/>
      <c r="DO322" s="217"/>
    </row>
    <row r="323" spans="1:119" ht="12.75" customHeight="1">
      <c r="A323" s="40">
        <v>7</v>
      </c>
      <c r="B323" s="82">
        <f t="shared" si="44"/>
        <v>37</v>
      </c>
      <c r="C323" s="197">
        <v>3212</v>
      </c>
      <c r="D323" s="198" t="s">
        <v>190</v>
      </c>
      <c r="E323" s="199" t="s">
        <v>41</v>
      </c>
      <c r="F323" s="199" t="s">
        <v>199</v>
      </c>
      <c r="G323" s="200" t="s">
        <v>90</v>
      </c>
      <c r="H323" s="201">
        <v>6</v>
      </c>
      <c r="I323" s="79"/>
      <c r="J323" s="170"/>
      <c r="K323" s="164">
        <f t="shared" si="40"/>
        <v>0</v>
      </c>
      <c r="L323" s="47"/>
      <c r="M323" s="47"/>
      <c r="N323" s="68">
        <f t="shared" si="41"/>
        <v>0</v>
      </c>
      <c r="O323" s="47"/>
      <c r="P323" s="47"/>
      <c r="Q323" s="69">
        <f t="shared" si="42"/>
        <v>0</v>
      </c>
      <c r="R323" s="70"/>
      <c r="S323" s="70"/>
      <c r="T323" s="80">
        <f t="shared" si="43"/>
        <v>0</v>
      </c>
      <c r="U323" s="239"/>
      <c r="V323" s="239"/>
      <c r="W323" s="240"/>
      <c r="X323" s="241"/>
      <c r="Y323" s="242"/>
      <c r="Z323" s="64"/>
      <c r="AA323" s="220"/>
      <c r="AB323" s="220"/>
      <c r="AC323" s="220"/>
      <c r="AD323" s="220"/>
      <c r="AE323" s="220"/>
      <c r="AF323" s="220"/>
      <c r="AG323" s="220"/>
      <c r="AH323" s="220"/>
      <c r="AI323" s="220"/>
      <c r="AJ323" s="220"/>
      <c r="AK323" s="220"/>
      <c r="AL323" s="220"/>
      <c r="AM323" s="220"/>
      <c r="AN323" s="220"/>
      <c r="AO323" s="220"/>
      <c r="AP323" s="220"/>
      <c r="AQ323" s="220"/>
      <c r="AR323" s="220"/>
      <c r="AS323" s="220"/>
      <c r="AT323" s="220"/>
      <c r="AU323" s="220"/>
      <c r="AV323" s="220"/>
      <c r="AW323" s="4"/>
      <c r="BN323" s="217"/>
      <c r="BO323" s="217"/>
      <c r="BP323" s="217"/>
      <c r="BQ323" s="217"/>
      <c r="BR323" s="217"/>
      <c r="BS323" s="217"/>
      <c r="BT323" s="217"/>
      <c r="BU323" s="217"/>
      <c r="BV323" s="217"/>
      <c r="BW323" s="217"/>
      <c r="BX323" s="217"/>
      <c r="BY323" s="217"/>
      <c r="BZ323" s="217"/>
      <c r="CA323" s="217"/>
      <c r="CB323" s="217"/>
      <c r="CC323" s="217"/>
      <c r="CD323" s="217"/>
      <c r="CE323" s="217"/>
      <c r="CF323" s="217"/>
      <c r="CG323" s="217"/>
      <c r="CH323" s="217"/>
      <c r="CI323" s="217"/>
      <c r="CJ323" s="217"/>
      <c r="CK323" s="217"/>
      <c r="CL323" s="217"/>
      <c r="CM323" s="217"/>
      <c r="CN323" s="217"/>
      <c r="CO323" s="217"/>
      <c r="CP323" s="217"/>
      <c r="CQ323" s="217"/>
      <c r="CR323" s="217"/>
      <c r="CS323" s="217"/>
      <c r="CT323" s="217"/>
      <c r="CU323" s="217"/>
      <c r="CV323" s="217"/>
      <c r="CW323" s="217"/>
      <c r="CX323" s="217"/>
      <c r="CY323" s="217"/>
      <c r="CZ323" s="217"/>
      <c r="DA323" s="217"/>
      <c r="DB323" s="217"/>
      <c r="DC323" s="217"/>
      <c r="DD323" s="217"/>
      <c r="DE323" s="217"/>
      <c r="DF323" s="217"/>
      <c r="DG323" s="217"/>
      <c r="DH323" s="217"/>
      <c r="DI323" s="217"/>
      <c r="DJ323" s="217"/>
      <c r="DK323" s="217"/>
      <c r="DL323" s="217"/>
      <c r="DM323" s="217"/>
      <c r="DN323" s="217"/>
      <c r="DO323" s="217"/>
    </row>
    <row r="324" spans="1:119" ht="12.75" customHeight="1" thickBot="1">
      <c r="A324" s="40">
        <v>7</v>
      </c>
      <c r="B324" s="79">
        <f t="shared" si="44"/>
        <v>38</v>
      </c>
      <c r="C324" s="41">
        <v>3206</v>
      </c>
      <c r="D324" s="195" t="s">
        <v>189</v>
      </c>
      <c r="E324" s="173" t="s">
        <v>41</v>
      </c>
      <c r="F324" s="173" t="s">
        <v>104</v>
      </c>
      <c r="G324" s="10" t="s">
        <v>105</v>
      </c>
      <c r="H324" s="154" t="s">
        <v>186</v>
      </c>
      <c r="I324" s="79"/>
      <c r="J324" s="170"/>
      <c r="K324" s="164">
        <f t="shared" si="40"/>
        <v>0</v>
      </c>
      <c r="L324" s="47"/>
      <c r="M324" s="47"/>
      <c r="N324" s="68">
        <f t="shared" si="41"/>
        <v>0</v>
      </c>
      <c r="O324" s="47"/>
      <c r="P324" s="47"/>
      <c r="Q324" s="69">
        <f t="shared" si="42"/>
        <v>0</v>
      </c>
      <c r="R324" s="70"/>
      <c r="S324" s="70"/>
      <c r="T324" s="80">
        <f t="shared" si="43"/>
        <v>0</v>
      </c>
      <c r="U324" s="81"/>
      <c r="V324" s="81"/>
      <c r="W324" s="66"/>
      <c r="X324" s="243"/>
      <c r="Y324" s="71"/>
      <c r="Z324" s="46"/>
      <c r="AA324" s="220"/>
      <c r="AB324" s="220"/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  <c r="AM324" s="220"/>
      <c r="AN324" s="220"/>
      <c r="AO324" s="220"/>
      <c r="AP324" s="220"/>
      <c r="AQ324" s="220"/>
      <c r="AR324" s="220"/>
      <c r="AS324" s="220"/>
      <c r="AT324" s="220"/>
      <c r="AU324" s="220"/>
      <c r="AV324" s="220"/>
      <c r="AW324" s="4"/>
      <c r="BN324" s="217"/>
      <c r="BO324" s="217"/>
      <c r="BP324" s="217"/>
      <c r="BQ324" s="217"/>
      <c r="BR324" s="217"/>
      <c r="BS324" s="217"/>
      <c r="BT324" s="217"/>
      <c r="BU324" s="217"/>
      <c r="BV324" s="217"/>
      <c r="BW324" s="217"/>
      <c r="BX324" s="217"/>
      <c r="BY324" s="217"/>
      <c r="BZ324" s="217"/>
      <c r="CA324" s="217"/>
      <c r="CB324" s="217"/>
      <c r="CC324" s="217"/>
      <c r="CD324" s="217"/>
      <c r="CE324" s="217"/>
      <c r="CF324" s="217"/>
      <c r="CG324" s="217"/>
      <c r="CH324" s="217"/>
      <c r="CI324" s="217"/>
      <c r="CJ324" s="217"/>
      <c r="CK324" s="217"/>
      <c r="CL324" s="217"/>
      <c r="CM324" s="217"/>
      <c r="CN324" s="217"/>
      <c r="CO324" s="217"/>
      <c r="CP324" s="217"/>
      <c r="CQ324" s="217"/>
      <c r="CR324" s="217"/>
      <c r="CS324" s="217"/>
      <c r="CT324" s="217"/>
      <c r="CU324" s="217"/>
      <c r="CV324" s="217"/>
      <c r="CW324" s="217"/>
      <c r="CX324" s="217"/>
      <c r="CY324" s="217"/>
      <c r="CZ324" s="217"/>
      <c r="DA324" s="217"/>
      <c r="DB324" s="217"/>
      <c r="DC324" s="217"/>
      <c r="DD324" s="217"/>
      <c r="DE324" s="217"/>
      <c r="DF324" s="217"/>
      <c r="DG324" s="217"/>
      <c r="DH324" s="217"/>
      <c r="DI324" s="217"/>
      <c r="DJ324" s="217"/>
      <c r="DK324" s="217"/>
      <c r="DL324" s="217"/>
      <c r="DM324" s="217"/>
      <c r="DN324" s="217"/>
      <c r="DO324" s="217"/>
    </row>
    <row r="325" spans="1:119" ht="12.75" customHeight="1" thickBot="1">
      <c r="A325" s="11"/>
      <c r="B325" s="175" t="s">
        <v>151</v>
      </c>
      <c r="C325" s="176"/>
      <c r="D325" s="190"/>
      <c r="E325" s="177"/>
      <c r="F325" s="178" t="s">
        <v>192</v>
      </c>
      <c r="G325" s="178"/>
      <c r="H325" s="179"/>
      <c r="I325" s="179">
        <f aca="true" t="shared" si="45" ref="I325:V325">SUM(I287:I324)</f>
        <v>16</v>
      </c>
      <c r="J325" s="180">
        <f t="shared" si="45"/>
        <v>3</v>
      </c>
      <c r="K325" s="180">
        <f t="shared" si="45"/>
        <v>34</v>
      </c>
      <c r="L325" s="180">
        <f t="shared" si="45"/>
        <v>31</v>
      </c>
      <c r="M325" s="180">
        <f t="shared" si="45"/>
        <v>3</v>
      </c>
      <c r="N325" s="180">
        <f t="shared" si="45"/>
        <v>110</v>
      </c>
      <c r="O325" s="180">
        <f t="shared" si="45"/>
        <v>100</v>
      </c>
      <c r="P325" s="180">
        <f t="shared" si="45"/>
        <v>10</v>
      </c>
      <c r="Q325" s="181">
        <f t="shared" si="45"/>
        <v>2031.1</v>
      </c>
      <c r="R325" s="181">
        <f t="shared" si="45"/>
        <v>1734.3299999999997</v>
      </c>
      <c r="S325" s="181">
        <f t="shared" si="45"/>
        <v>296.77</v>
      </c>
      <c r="T325" s="182">
        <f t="shared" si="45"/>
        <v>137.03</v>
      </c>
      <c r="U325" s="182">
        <f t="shared" si="45"/>
        <v>137.03</v>
      </c>
      <c r="V325" s="182">
        <f t="shared" si="45"/>
        <v>0</v>
      </c>
      <c r="W325" s="183"/>
      <c r="X325" s="183"/>
      <c r="Y325" s="184" t="s">
        <v>1</v>
      </c>
      <c r="Z325" s="215"/>
      <c r="AA325" s="220"/>
      <c r="AB325" s="220"/>
      <c r="AC325" s="220"/>
      <c r="AD325" s="220"/>
      <c r="AE325" s="220"/>
      <c r="AF325" s="220"/>
      <c r="AG325" s="220"/>
      <c r="AH325" s="220"/>
      <c r="AI325" s="220"/>
      <c r="AJ325" s="220"/>
      <c r="AK325" s="220"/>
      <c r="AL325" s="220"/>
      <c r="AM325" s="220"/>
      <c r="AN325" s="220"/>
      <c r="AO325" s="220"/>
      <c r="AP325" s="220"/>
      <c r="AQ325" s="220"/>
      <c r="AR325" s="220"/>
      <c r="AS325" s="220"/>
      <c r="AT325" s="220"/>
      <c r="AU325" s="220"/>
      <c r="AV325" s="220"/>
      <c r="AW325" s="4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  <c r="BZ325" s="217"/>
      <c r="CA325" s="217"/>
      <c r="CB325" s="217"/>
      <c r="CC325" s="217"/>
      <c r="CD325" s="217"/>
      <c r="CE325" s="217"/>
      <c r="CF325" s="217"/>
      <c r="CG325" s="217"/>
      <c r="CH325" s="217"/>
      <c r="CI325" s="217"/>
      <c r="CJ325" s="217"/>
      <c r="CK325" s="217"/>
      <c r="CL325" s="217"/>
      <c r="CM325" s="217"/>
      <c r="CN325" s="217"/>
      <c r="CO325" s="217"/>
      <c r="CP325" s="217"/>
      <c r="CQ325" s="217"/>
      <c r="CR325" s="217"/>
      <c r="CS325" s="217"/>
      <c r="CT325" s="217"/>
      <c r="CU325" s="217"/>
      <c r="CV325" s="217"/>
      <c r="CW325" s="217"/>
      <c r="CX325" s="217"/>
      <c r="CY325" s="217"/>
      <c r="CZ325" s="217"/>
      <c r="DA325" s="217"/>
      <c r="DB325" s="217"/>
      <c r="DC325" s="217"/>
      <c r="DD325" s="217"/>
      <c r="DE325" s="217"/>
      <c r="DF325" s="217"/>
      <c r="DG325" s="217"/>
      <c r="DH325" s="217"/>
      <c r="DI325" s="217"/>
      <c r="DJ325" s="217"/>
      <c r="DK325" s="217"/>
      <c r="DL325" s="217"/>
      <c r="DM325" s="217"/>
      <c r="DN325" s="217"/>
      <c r="DO325" s="217"/>
    </row>
    <row r="326" spans="1:119" ht="12.75" customHeight="1" thickBot="1">
      <c r="A326" s="11"/>
      <c r="B326" s="175" t="s">
        <v>151</v>
      </c>
      <c r="C326" s="292" t="s">
        <v>193</v>
      </c>
      <c r="D326" s="297"/>
      <c r="E326" s="297"/>
      <c r="F326" s="297"/>
      <c r="G326" s="297"/>
      <c r="H326" s="298"/>
      <c r="I326" s="179">
        <f aca="true" t="shared" si="46" ref="I326:V326">SUM(I286+I325)</f>
        <v>191</v>
      </c>
      <c r="J326" s="179">
        <f t="shared" si="46"/>
        <v>9</v>
      </c>
      <c r="K326" s="179">
        <f t="shared" si="46"/>
        <v>930</v>
      </c>
      <c r="L326" s="179">
        <f t="shared" si="46"/>
        <v>885</v>
      </c>
      <c r="M326" s="179">
        <f t="shared" si="46"/>
        <v>45</v>
      </c>
      <c r="N326" s="277">
        <f t="shared" si="46"/>
        <v>3263</v>
      </c>
      <c r="O326" s="277">
        <f t="shared" si="46"/>
        <v>3095</v>
      </c>
      <c r="P326" s="179">
        <f t="shared" si="46"/>
        <v>168</v>
      </c>
      <c r="Q326" s="278">
        <f t="shared" si="46"/>
        <v>52369.749999999985</v>
      </c>
      <c r="R326" s="278">
        <f t="shared" si="46"/>
        <v>48482.119999999995</v>
      </c>
      <c r="S326" s="278">
        <f t="shared" si="46"/>
        <v>3887.6299999999997</v>
      </c>
      <c r="T326" s="278">
        <f t="shared" si="46"/>
        <v>13457.830000000002</v>
      </c>
      <c r="U326" s="278">
        <f t="shared" si="46"/>
        <v>11902.040000000003</v>
      </c>
      <c r="V326" s="278">
        <f t="shared" si="46"/>
        <v>1555.79</v>
      </c>
      <c r="W326" s="183"/>
      <c r="X326" s="183"/>
      <c r="Y326" s="184" t="s">
        <v>1</v>
      </c>
      <c r="Z326" s="46"/>
      <c r="AA326" s="220"/>
      <c r="AB326" s="220"/>
      <c r="AC326" s="220"/>
      <c r="AD326" s="220"/>
      <c r="AE326" s="220"/>
      <c r="AF326" s="220"/>
      <c r="AG326" s="220"/>
      <c r="AH326" s="220"/>
      <c r="AI326" s="220"/>
      <c r="AJ326" s="220"/>
      <c r="AK326" s="220"/>
      <c r="AL326" s="220"/>
      <c r="AM326" s="220"/>
      <c r="AN326" s="220"/>
      <c r="AO326" s="220"/>
      <c r="AP326" s="220"/>
      <c r="AQ326" s="220"/>
      <c r="AR326" s="220"/>
      <c r="AS326" s="220"/>
      <c r="AT326" s="220"/>
      <c r="AU326" s="220"/>
      <c r="AV326" s="220"/>
      <c r="AW326" s="4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  <c r="BZ326" s="217"/>
      <c r="CA326" s="217"/>
      <c r="CB326" s="217"/>
      <c r="CC326" s="217"/>
      <c r="CD326" s="217"/>
      <c r="CE326" s="217"/>
      <c r="CF326" s="217"/>
      <c r="CG326" s="217"/>
      <c r="CH326" s="217"/>
      <c r="CI326" s="217"/>
      <c r="CJ326" s="217"/>
      <c r="CK326" s="217"/>
      <c r="CL326" s="217"/>
      <c r="CM326" s="217"/>
      <c r="CN326" s="217"/>
      <c r="CO326" s="217"/>
      <c r="CP326" s="217"/>
      <c r="CQ326" s="217"/>
      <c r="CR326" s="217"/>
      <c r="CS326" s="217"/>
      <c r="CT326" s="217"/>
      <c r="CU326" s="217"/>
      <c r="CV326" s="217"/>
      <c r="CW326" s="217"/>
      <c r="CX326" s="217"/>
      <c r="CY326" s="217"/>
      <c r="CZ326" s="217"/>
      <c r="DA326" s="217"/>
      <c r="DB326" s="217"/>
      <c r="DC326" s="217"/>
      <c r="DD326" s="217"/>
      <c r="DE326" s="217"/>
      <c r="DF326" s="217"/>
      <c r="DG326" s="217"/>
      <c r="DH326" s="217"/>
      <c r="DI326" s="217"/>
      <c r="DJ326" s="217"/>
      <c r="DK326" s="217"/>
      <c r="DL326" s="217"/>
      <c r="DM326" s="217"/>
      <c r="DN326" s="217"/>
      <c r="DO326" s="217"/>
    </row>
    <row r="327" spans="1:119" ht="12.75" customHeight="1">
      <c r="A327" s="11"/>
      <c r="B327" s="92"/>
      <c r="C327" s="93"/>
      <c r="D327" s="93"/>
      <c r="E327" s="46"/>
      <c r="F327" s="94"/>
      <c r="G327" s="46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6"/>
      <c r="X327" s="96"/>
      <c r="Y327" s="94"/>
      <c r="Z327" s="46"/>
      <c r="AA327" s="220"/>
      <c r="AB327" s="220"/>
      <c r="AC327" s="220"/>
      <c r="AD327" s="220"/>
      <c r="AE327" s="220"/>
      <c r="AF327" s="220"/>
      <c r="AG327" s="220"/>
      <c r="AH327" s="220"/>
      <c r="AI327" s="220"/>
      <c r="AJ327" s="220"/>
      <c r="AK327" s="220"/>
      <c r="AL327" s="220"/>
      <c r="AM327" s="220"/>
      <c r="AN327" s="220"/>
      <c r="AO327" s="220"/>
      <c r="AP327" s="220"/>
      <c r="AQ327" s="220"/>
      <c r="AR327" s="220"/>
      <c r="AS327" s="220"/>
      <c r="AT327" s="220"/>
      <c r="AU327" s="220"/>
      <c r="AV327" s="220"/>
      <c r="AW327" s="4"/>
      <c r="BN327" s="217"/>
      <c r="BO327" s="217"/>
      <c r="BP327" s="217"/>
      <c r="BQ327" s="217"/>
      <c r="BR327" s="217"/>
      <c r="BS327" s="217"/>
      <c r="BT327" s="217"/>
      <c r="BU327" s="217"/>
      <c r="BV327" s="217"/>
      <c r="BW327" s="217"/>
      <c r="BX327" s="217"/>
      <c r="BY327" s="217"/>
      <c r="BZ327" s="217"/>
      <c r="CA327" s="217"/>
      <c r="CB327" s="217"/>
      <c r="CC327" s="217"/>
      <c r="CD327" s="217"/>
      <c r="CE327" s="217"/>
      <c r="CF327" s="217"/>
      <c r="CG327" s="217"/>
      <c r="CH327" s="217"/>
      <c r="CI327" s="217"/>
      <c r="CJ327" s="217"/>
      <c r="CK327" s="217"/>
      <c r="CL327" s="217"/>
      <c r="CM327" s="217"/>
      <c r="CN327" s="217"/>
      <c r="CO327" s="217"/>
      <c r="CP327" s="217"/>
      <c r="CQ327" s="217"/>
      <c r="CR327" s="217"/>
      <c r="CS327" s="217"/>
      <c r="CT327" s="217"/>
      <c r="CU327" s="217"/>
      <c r="CV327" s="217"/>
      <c r="CW327" s="217"/>
      <c r="CX327" s="217"/>
      <c r="CY327" s="217"/>
      <c r="CZ327" s="217"/>
      <c r="DA327" s="217"/>
      <c r="DB327" s="217"/>
      <c r="DC327" s="217"/>
      <c r="DD327" s="217"/>
      <c r="DE327" s="217"/>
      <c r="DF327" s="217"/>
      <c r="DG327" s="217"/>
      <c r="DH327" s="217"/>
      <c r="DI327" s="217"/>
      <c r="DJ327" s="217"/>
      <c r="DK327" s="217"/>
      <c r="DL327" s="217"/>
      <c r="DM327" s="217"/>
      <c r="DN327" s="217"/>
      <c r="DO327" s="217"/>
    </row>
    <row r="328" spans="1:119" ht="12.75" customHeight="1" thickBot="1">
      <c r="A328" s="11"/>
      <c r="B328" s="92"/>
      <c r="C328" s="93"/>
      <c r="D328" s="93"/>
      <c r="E328" s="46"/>
      <c r="F328" s="94"/>
      <c r="G328" s="94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6"/>
      <c r="Y328" s="94"/>
      <c r="Z328" s="46"/>
      <c r="AA328" s="220"/>
      <c r="AB328" s="220"/>
      <c r="AC328" s="220"/>
      <c r="AD328" s="220"/>
      <c r="AE328" s="220"/>
      <c r="AF328" s="220"/>
      <c r="AG328" s="220"/>
      <c r="AH328" s="220"/>
      <c r="AI328" s="220"/>
      <c r="AJ328" s="220"/>
      <c r="AK328" s="220"/>
      <c r="AL328" s="220"/>
      <c r="AM328" s="220"/>
      <c r="AN328" s="220"/>
      <c r="AO328" s="220"/>
      <c r="AP328" s="220"/>
      <c r="AQ328" s="220"/>
      <c r="AR328" s="220"/>
      <c r="AS328" s="220"/>
      <c r="AT328" s="220"/>
      <c r="AU328" s="220"/>
      <c r="AV328" s="220"/>
      <c r="AW328" s="4"/>
      <c r="BN328" s="217"/>
      <c r="BO328" s="217"/>
      <c r="BP328" s="217"/>
      <c r="BQ328" s="217"/>
      <c r="BR328" s="217"/>
      <c r="BS328" s="217"/>
      <c r="BT328" s="217"/>
      <c r="BU328" s="217"/>
      <c r="BV328" s="217"/>
      <c r="BW328" s="217"/>
      <c r="BX328" s="217"/>
      <c r="BY328" s="217"/>
      <c r="BZ328" s="217"/>
      <c r="CA328" s="217"/>
      <c r="CB328" s="217"/>
      <c r="CC328" s="217"/>
      <c r="CD328" s="217"/>
      <c r="CE328" s="217"/>
      <c r="CF328" s="217"/>
      <c r="CG328" s="217"/>
      <c r="CH328" s="217"/>
      <c r="CI328" s="217"/>
      <c r="CJ328" s="217"/>
      <c r="CK328" s="217"/>
      <c r="CL328" s="217"/>
      <c r="CM328" s="217"/>
      <c r="CN328" s="217"/>
      <c r="CO328" s="217"/>
      <c r="CP328" s="217"/>
      <c r="CQ328" s="217"/>
      <c r="CR328" s="217"/>
      <c r="CS328" s="217"/>
      <c r="CT328" s="217"/>
      <c r="CU328" s="217"/>
      <c r="CV328" s="217"/>
      <c r="CW328" s="217"/>
      <c r="CX328" s="217"/>
      <c r="CY328" s="217"/>
      <c r="CZ328" s="217"/>
      <c r="DA328" s="217"/>
      <c r="DB328" s="217"/>
      <c r="DC328" s="217"/>
      <c r="DD328" s="217"/>
      <c r="DE328" s="217"/>
      <c r="DF328" s="217"/>
      <c r="DG328" s="217"/>
      <c r="DH328" s="217"/>
      <c r="DI328" s="217"/>
      <c r="DJ328" s="217"/>
      <c r="DK328" s="217"/>
      <c r="DL328" s="217"/>
      <c r="DM328" s="217"/>
      <c r="DN328" s="217"/>
      <c r="DO328" s="217"/>
    </row>
    <row r="329" spans="1:119" ht="12.75" customHeight="1" thickBot="1">
      <c r="A329" s="33"/>
      <c r="B329" s="93"/>
      <c r="C329" s="97"/>
      <c r="D329" s="97"/>
      <c r="E329" s="11"/>
      <c r="F329" s="11"/>
      <c r="G329" s="98" t="s">
        <v>164</v>
      </c>
      <c r="H329" s="90" t="s">
        <v>163</v>
      </c>
      <c r="I329" s="282">
        <f aca="true" t="shared" si="47" ref="I329:V329">SUM(I9:I285)</f>
        <v>175</v>
      </c>
      <c r="J329" s="279">
        <f t="shared" si="47"/>
        <v>6</v>
      </c>
      <c r="K329" s="279">
        <f t="shared" si="47"/>
        <v>896</v>
      </c>
      <c r="L329" s="279">
        <f t="shared" si="47"/>
        <v>854</v>
      </c>
      <c r="M329" s="279">
        <f t="shared" si="47"/>
        <v>42</v>
      </c>
      <c r="N329" s="279">
        <f t="shared" si="47"/>
        <v>3153</v>
      </c>
      <c r="O329" s="279">
        <f t="shared" si="47"/>
        <v>2995</v>
      </c>
      <c r="P329" s="279">
        <f t="shared" si="47"/>
        <v>158</v>
      </c>
      <c r="Q329" s="280">
        <f t="shared" si="47"/>
        <v>50338.64999999999</v>
      </c>
      <c r="R329" s="280">
        <f t="shared" si="47"/>
        <v>46747.78999999999</v>
      </c>
      <c r="S329" s="280">
        <f t="shared" si="47"/>
        <v>3590.8599999999997</v>
      </c>
      <c r="T329" s="281">
        <f t="shared" si="47"/>
        <v>13320.800000000001</v>
      </c>
      <c r="U329" s="281">
        <f t="shared" si="47"/>
        <v>11765.010000000002</v>
      </c>
      <c r="V329" s="281">
        <f t="shared" si="47"/>
        <v>1555.79</v>
      </c>
      <c r="W329" s="11"/>
      <c r="X329" s="11"/>
      <c r="Y329" s="11"/>
      <c r="Z329" s="33"/>
      <c r="AA329" s="220"/>
      <c r="AB329" s="220"/>
      <c r="AC329" s="220"/>
      <c r="AD329" s="220"/>
      <c r="AE329" s="220"/>
      <c r="AF329" s="220"/>
      <c r="AG329" s="220"/>
      <c r="AH329" s="220"/>
      <c r="AI329" s="220"/>
      <c r="AJ329" s="220"/>
      <c r="AK329" s="220"/>
      <c r="AL329" s="220"/>
      <c r="AM329" s="220"/>
      <c r="AN329" s="220"/>
      <c r="AO329" s="220"/>
      <c r="AP329" s="220"/>
      <c r="AQ329" s="220"/>
      <c r="AR329" s="220"/>
      <c r="AS329" s="220"/>
      <c r="AT329" s="220"/>
      <c r="AU329" s="220"/>
      <c r="AV329" s="220"/>
      <c r="AW329" s="4"/>
      <c r="BN329" s="217"/>
      <c r="BO329" s="217"/>
      <c r="BP329" s="217"/>
      <c r="BQ329" s="217"/>
      <c r="BR329" s="217"/>
      <c r="BS329" s="217"/>
      <c r="BT329" s="217"/>
      <c r="BU329" s="217"/>
      <c r="BV329" s="217"/>
      <c r="BW329" s="217"/>
      <c r="BX329" s="217"/>
      <c r="BY329" s="217"/>
      <c r="BZ329" s="217"/>
      <c r="CA329" s="217"/>
      <c r="CB329" s="217"/>
      <c r="CC329" s="217"/>
      <c r="CD329" s="217"/>
      <c r="CE329" s="217"/>
      <c r="CF329" s="217"/>
      <c r="CG329" s="217"/>
      <c r="CH329" s="217"/>
      <c r="CI329" s="217"/>
      <c r="CJ329" s="217"/>
      <c r="CK329" s="217"/>
      <c r="CL329" s="217"/>
      <c r="CM329" s="217"/>
      <c r="CN329" s="217"/>
      <c r="CO329" s="217"/>
      <c r="CP329" s="217"/>
      <c r="CQ329" s="217"/>
      <c r="CR329" s="217"/>
      <c r="CS329" s="217"/>
      <c r="CT329" s="217"/>
      <c r="CU329" s="217"/>
      <c r="CV329" s="217"/>
      <c r="CW329" s="217"/>
      <c r="CX329" s="217"/>
      <c r="CY329" s="217"/>
      <c r="CZ329" s="217"/>
      <c r="DA329" s="217"/>
      <c r="DB329" s="217"/>
      <c r="DC329" s="217"/>
      <c r="DD329" s="217"/>
      <c r="DE329" s="217"/>
      <c r="DF329" s="217"/>
      <c r="DG329" s="217"/>
      <c r="DH329" s="217"/>
      <c r="DI329" s="217"/>
      <c r="DJ329" s="217"/>
      <c r="DK329" s="217"/>
      <c r="DL329" s="217"/>
      <c r="DM329" s="217"/>
      <c r="DN329" s="217"/>
      <c r="DO329" s="217"/>
    </row>
    <row r="330" spans="1:119" ht="12.75" customHeight="1" thickBot="1">
      <c r="A330" s="33"/>
      <c r="B330" s="93"/>
      <c r="C330" s="97"/>
      <c r="D330" s="97"/>
      <c r="E330" s="11"/>
      <c r="F330" s="11"/>
      <c r="G330" s="33"/>
      <c r="H330" s="90" t="s">
        <v>162</v>
      </c>
      <c r="I330" s="282">
        <f aca="true" t="shared" si="48" ref="I330:V330">SUM(I287:I324)</f>
        <v>16</v>
      </c>
      <c r="J330" s="279">
        <f t="shared" si="48"/>
        <v>3</v>
      </c>
      <c r="K330" s="279">
        <f t="shared" si="48"/>
        <v>34</v>
      </c>
      <c r="L330" s="279">
        <f t="shared" si="48"/>
        <v>31</v>
      </c>
      <c r="M330" s="279">
        <f t="shared" si="48"/>
        <v>3</v>
      </c>
      <c r="N330" s="279">
        <f t="shared" si="48"/>
        <v>110</v>
      </c>
      <c r="O330" s="279">
        <f t="shared" si="48"/>
        <v>100</v>
      </c>
      <c r="P330" s="279">
        <f t="shared" si="48"/>
        <v>10</v>
      </c>
      <c r="Q330" s="280">
        <f t="shared" si="48"/>
        <v>2031.1</v>
      </c>
      <c r="R330" s="280">
        <f t="shared" si="48"/>
        <v>1734.3299999999997</v>
      </c>
      <c r="S330" s="280">
        <f t="shared" si="48"/>
        <v>296.77</v>
      </c>
      <c r="T330" s="281">
        <f t="shared" si="48"/>
        <v>137.03</v>
      </c>
      <c r="U330" s="281">
        <f t="shared" si="48"/>
        <v>137.03</v>
      </c>
      <c r="V330" s="281">
        <f t="shared" si="48"/>
        <v>0</v>
      </c>
      <c r="W330" s="11"/>
      <c r="X330" s="11"/>
      <c r="Y330" s="11"/>
      <c r="Z330" s="33"/>
      <c r="AA330" s="220"/>
      <c r="AB330" s="220"/>
      <c r="AC330" s="220"/>
      <c r="AD330" s="220"/>
      <c r="AE330" s="220"/>
      <c r="AF330" s="220"/>
      <c r="AG330" s="220"/>
      <c r="AH330" s="220"/>
      <c r="AI330" s="220"/>
      <c r="AJ330" s="220"/>
      <c r="AK330" s="220"/>
      <c r="AL330" s="220"/>
      <c r="AM330" s="220"/>
      <c r="AN330" s="220"/>
      <c r="AO330" s="220"/>
      <c r="AP330" s="220"/>
      <c r="AQ330" s="220"/>
      <c r="AR330" s="220"/>
      <c r="AS330" s="220"/>
      <c r="AT330" s="220"/>
      <c r="AU330" s="220"/>
      <c r="AV330" s="220"/>
      <c r="AW330" s="4"/>
      <c r="BN330" s="217"/>
      <c r="BO330" s="217"/>
      <c r="BP330" s="217"/>
      <c r="BQ330" s="217"/>
      <c r="BR330" s="217"/>
      <c r="BS330" s="217"/>
      <c r="BT330" s="217"/>
      <c r="BU330" s="217"/>
      <c r="BV330" s="217"/>
      <c r="BW330" s="217"/>
      <c r="BX330" s="217"/>
      <c r="BY330" s="217"/>
      <c r="BZ330" s="217"/>
      <c r="CA330" s="217"/>
      <c r="CB330" s="217"/>
      <c r="CC330" s="217"/>
      <c r="CD330" s="217"/>
      <c r="CE330" s="217"/>
      <c r="CF330" s="217"/>
      <c r="CG330" s="217"/>
      <c r="CH330" s="217"/>
      <c r="CI330" s="217"/>
      <c r="CJ330" s="217"/>
      <c r="CK330" s="217"/>
      <c r="CL330" s="217"/>
      <c r="CM330" s="217"/>
      <c r="CN330" s="217"/>
      <c r="CO330" s="217"/>
      <c r="CP330" s="217"/>
      <c r="CQ330" s="217"/>
      <c r="CR330" s="217"/>
      <c r="CS330" s="217"/>
      <c r="CT330" s="217"/>
      <c r="CU330" s="217"/>
      <c r="CV330" s="217"/>
      <c r="CW330" s="217"/>
      <c r="CX330" s="217"/>
      <c r="CY330" s="217"/>
      <c r="CZ330" s="217"/>
      <c r="DA330" s="217"/>
      <c r="DB330" s="217"/>
      <c r="DC330" s="217"/>
      <c r="DD330" s="217"/>
      <c r="DE330" s="217"/>
      <c r="DF330" s="217"/>
      <c r="DG330" s="217"/>
      <c r="DH330" s="217"/>
      <c r="DI330" s="217"/>
      <c r="DJ330" s="217"/>
      <c r="DK330" s="217"/>
      <c r="DL330" s="217"/>
      <c r="DM330" s="217"/>
      <c r="DN330" s="217"/>
      <c r="DO330" s="217"/>
    </row>
    <row r="331" spans="1:119" ht="12.75" customHeight="1">
      <c r="A331" s="33"/>
      <c r="B331" s="93"/>
      <c r="C331" s="97"/>
      <c r="D331" s="97"/>
      <c r="E331" s="11"/>
      <c r="F331" s="11"/>
      <c r="G331" s="11"/>
      <c r="H331" s="99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33"/>
      <c r="AA331" s="220"/>
      <c r="AB331" s="220"/>
      <c r="AC331" s="220"/>
      <c r="AD331" s="220"/>
      <c r="AE331" s="220"/>
      <c r="AF331" s="220"/>
      <c r="AG331" s="220"/>
      <c r="AH331" s="220"/>
      <c r="AI331" s="220"/>
      <c r="AJ331" s="220"/>
      <c r="AK331" s="220"/>
      <c r="AL331" s="220"/>
      <c r="AM331" s="220"/>
      <c r="AN331" s="220"/>
      <c r="AO331" s="220"/>
      <c r="AP331" s="220"/>
      <c r="AQ331" s="220"/>
      <c r="AR331" s="220"/>
      <c r="AS331" s="220"/>
      <c r="AT331" s="220"/>
      <c r="AU331" s="220"/>
      <c r="AV331" s="220"/>
      <c r="AW331" s="4"/>
      <c r="BN331" s="217"/>
      <c r="BO331" s="217"/>
      <c r="BP331" s="217"/>
      <c r="BQ331" s="217"/>
      <c r="BR331" s="217"/>
      <c r="BS331" s="217"/>
      <c r="BT331" s="217"/>
      <c r="BU331" s="217"/>
      <c r="BV331" s="217"/>
      <c r="BW331" s="217"/>
      <c r="BX331" s="217"/>
      <c r="BY331" s="217"/>
      <c r="BZ331" s="217"/>
      <c r="CA331" s="217"/>
      <c r="CB331" s="217"/>
      <c r="CC331" s="217"/>
      <c r="CD331" s="217"/>
      <c r="CE331" s="217"/>
      <c r="CF331" s="217"/>
      <c r="CG331" s="217"/>
      <c r="CH331" s="217"/>
      <c r="CI331" s="217"/>
      <c r="CJ331" s="217"/>
      <c r="CK331" s="217"/>
      <c r="CL331" s="217"/>
      <c r="CM331" s="217"/>
      <c r="CN331" s="217"/>
      <c r="CO331" s="217"/>
      <c r="CP331" s="217"/>
      <c r="CQ331" s="217"/>
      <c r="CR331" s="217"/>
      <c r="CS331" s="217"/>
      <c r="CT331" s="217"/>
      <c r="CU331" s="217"/>
      <c r="CV331" s="217"/>
      <c r="CW331" s="217"/>
      <c r="CX331" s="217"/>
      <c r="CY331" s="217"/>
      <c r="CZ331" s="217"/>
      <c r="DA331" s="217"/>
      <c r="DB331" s="217"/>
      <c r="DC331" s="217"/>
      <c r="DD331" s="217"/>
      <c r="DE331" s="217"/>
      <c r="DF331" s="217"/>
      <c r="DG331" s="217"/>
      <c r="DH331" s="217"/>
      <c r="DI331" s="217"/>
      <c r="DJ331" s="217"/>
      <c r="DK331" s="217"/>
      <c r="DL331" s="217"/>
      <c r="DM331" s="217"/>
      <c r="DN331" s="217"/>
      <c r="DO331" s="217"/>
    </row>
    <row r="332" spans="1:119" ht="12.75" customHeight="1">
      <c r="A332" s="33"/>
      <c r="B332" s="93"/>
      <c r="C332" s="97"/>
      <c r="D332" s="97"/>
      <c r="E332" s="11"/>
      <c r="F332" s="11"/>
      <c r="G332" s="11"/>
      <c r="H332" s="99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33"/>
      <c r="AA332" s="220"/>
      <c r="AB332" s="220"/>
      <c r="AC332" s="220"/>
      <c r="AD332" s="220"/>
      <c r="AE332" s="220"/>
      <c r="AF332" s="220"/>
      <c r="AG332" s="220"/>
      <c r="AH332" s="220"/>
      <c r="AI332" s="220"/>
      <c r="AJ332" s="220"/>
      <c r="AK332" s="220"/>
      <c r="AL332" s="220"/>
      <c r="AM332" s="220"/>
      <c r="AN332" s="220"/>
      <c r="AO332" s="220"/>
      <c r="AP332" s="220"/>
      <c r="AQ332" s="220"/>
      <c r="AR332" s="220"/>
      <c r="AS332" s="220"/>
      <c r="AT332" s="220"/>
      <c r="AU332" s="220"/>
      <c r="AV332" s="220"/>
      <c r="AW332" s="4"/>
      <c r="BN332" s="217"/>
      <c r="BO332" s="217"/>
      <c r="BP332" s="217"/>
      <c r="BQ332" s="217"/>
      <c r="BR332" s="217"/>
      <c r="BS332" s="217"/>
      <c r="BT332" s="217"/>
      <c r="BU332" s="217"/>
      <c r="BV332" s="217"/>
      <c r="BW332" s="217"/>
      <c r="BX332" s="217"/>
      <c r="BY332" s="217"/>
      <c r="BZ332" s="217"/>
      <c r="CA332" s="217"/>
      <c r="CB332" s="217"/>
      <c r="CC332" s="217"/>
      <c r="CD332" s="217"/>
      <c r="CE332" s="217"/>
      <c r="CF332" s="217"/>
      <c r="CG332" s="217"/>
      <c r="CH332" s="217"/>
      <c r="CI332" s="217"/>
      <c r="CJ332" s="217"/>
      <c r="CK332" s="217"/>
      <c r="CL332" s="217"/>
      <c r="CM332" s="217"/>
      <c r="CN332" s="217"/>
      <c r="CO332" s="217"/>
      <c r="CP332" s="217"/>
      <c r="CQ332" s="217"/>
      <c r="CR332" s="217"/>
      <c r="CS332" s="217"/>
      <c r="CT332" s="217"/>
      <c r="CU332" s="217"/>
      <c r="CV332" s="217"/>
      <c r="CW332" s="217"/>
      <c r="CX332" s="217"/>
      <c r="CY332" s="217"/>
      <c r="CZ332" s="217"/>
      <c r="DA332" s="217"/>
      <c r="DB332" s="217"/>
      <c r="DC332" s="217"/>
      <c r="DD332" s="217"/>
      <c r="DE332" s="217"/>
      <c r="DF332" s="217"/>
      <c r="DG332" s="217"/>
      <c r="DH332" s="217"/>
      <c r="DI332" s="217"/>
      <c r="DJ332" s="217"/>
      <c r="DK332" s="217"/>
      <c r="DL332" s="217"/>
      <c r="DM332" s="217"/>
      <c r="DN332" s="217"/>
      <c r="DO332" s="217"/>
    </row>
    <row r="333" spans="1:119" ht="12.75" customHeight="1">
      <c r="A333" s="33"/>
      <c r="B333" s="93"/>
      <c r="C333" s="97"/>
      <c r="D333" s="97"/>
      <c r="E333" s="11"/>
      <c r="F333" s="11"/>
      <c r="G333" s="11"/>
      <c r="H333" s="99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33"/>
      <c r="AA333" s="220"/>
      <c r="AB333" s="220"/>
      <c r="AC333" s="220"/>
      <c r="AD333" s="220"/>
      <c r="AE333" s="220"/>
      <c r="AF333" s="220"/>
      <c r="AG333" s="220"/>
      <c r="AH333" s="220"/>
      <c r="AI333" s="220"/>
      <c r="AJ333" s="220"/>
      <c r="AK333" s="220"/>
      <c r="AL333" s="220"/>
      <c r="AM333" s="220"/>
      <c r="AN333" s="220"/>
      <c r="AO333" s="220"/>
      <c r="AP333" s="220"/>
      <c r="AQ333" s="220"/>
      <c r="AR333" s="220"/>
      <c r="AS333" s="220"/>
      <c r="AT333" s="220"/>
      <c r="AU333" s="220"/>
      <c r="AV333" s="220"/>
      <c r="AW333" s="4"/>
      <c r="BN333" s="217"/>
      <c r="BO333" s="217"/>
      <c r="BP333" s="217"/>
      <c r="BQ333" s="217"/>
      <c r="BR333" s="217"/>
      <c r="BS333" s="217"/>
      <c r="BT333" s="217"/>
      <c r="BU333" s="217"/>
      <c r="BV333" s="217"/>
      <c r="BW333" s="217"/>
      <c r="BX333" s="217"/>
      <c r="BY333" s="217"/>
      <c r="BZ333" s="217"/>
      <c r="CA333" s="217"/>
      <c r="CB333" s="217"/>
      <c r="CC333" s="217"/>
      <c r="CD333" s="217"/>
      <c r="CE333" s="217"/>
      <c r="CF333" s="217"/>
      <c r="CG333" s="217"/>
      <c r="CH333" s="217"/>
      <c r="CI333" s="217"/>
      <c r="CJ333" s="217"/>
      <c r="CK333" s="217"/>
      <c r="CL333" s="217"/>
      <c r="CM333" s="217"/>
      <c r="CN333" s="217"/>
      <c r="CO333" s="217"/>
      <c r="CP333" s="217"/>
      <c r="CQ333" s="217"/>
      <c r="CR333" s="217"/>
      <c r="CS333" s="217"/>
      <c r="CT333" s="217"/>
      <c r="CU333" s="217"/>
      <c r="CV333" s="217"/>
      <c r="CW333" s="217"/>
      <c r="CX333" s="217"/>
      <c r="CY333" s="217"/>
      <c r="CZ333" s="217"/>
      <c r="DA333" s="217"/>
      <c r="DB333" s="217"/>
      <c r="DC333" s="217"/>
      <c r="DD333" s="217"/>
      <c r="DE333" s="217"/>
      <c r="DF333" s="217"/>
      <c r="DG333" s="217"/>
      <c r="DH333" s="217"/>
      <c r="DI333" s="217"/>
      <c r="DJ333" s="217"/>
      <c r="DK333" s="217"/>
      <c r="DL333" s="217"/>
      <c r="DM333" s="217"/>
      <c r="DN333" s="217"/>
      <c r="DO333" s="217"/>
    </row>
    <row r="334" spans="1:119" ht="12.75" customHeight="1">
      <c r="A334" s="11"/>
      <c r="B334" s="100"/>
      <c r="C334" s="11"/>
      <c r="D334" s="11"/>
      <c r="E334" s="11"/>
      <c r="F334" s="11"/>
      <c r="G334" s="11"/>
      <c r="H334" s="10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33"/>
      <c r="AA334" s="220"/>
      <c r="AB334" s="220"/>
      <c r="AC334" s="220"/>
      <c r="AD334" s="220"/>
      <c r="AE334" s="220"/>
      <c r="AF334" s="220"/>
      <c r="AG334" s="220"/>
      <c r="AH334" s="220"/>
      <c r="AI334" s="220"/>
      <c r="AJ334" s="220"/>
      <c r="AK334" s="220"/>
      <c r="AL334" s="220"/>
      <c r="AM334" s="220"/>
      <c r="AN334" s="220"/>
      <c r="AO334" s="220"/>
      <c r="AP334" s="220"/>
      <c r="AQ334" s="220"/>
      <c r="AR334" s="220"/>
      <c r="AS334" s="220"/>
      <c r="AT334" s="220"/>
      <c r="AU334" s="220"/>
      <c r="AV334" s="220"/>
      <c r="AW334" s="4"/>
      <c r="BN334" s="217"/>
      <c r="BO334" s="217"/>
      <c r="BP334" s="217"/>
      <c r="BQ334" s="217"/>
      <c r="BR334" s="217"/>
      <c r="BS334" s="217"/>
      <c r="BT334" s="217"/>
      <c r="BU334" s="217"/>
      <c r="BV334" s="217"/>
      <c r="BW334" s="217"/>
      <c r="BX334" s="217"/>
      <c r="BY334" s="217"/>
      <c r="BZ334" s="217"/>
      <c r="CA334" s="217"/>
      <c r="CB334" s="217"/>
      <c r="CC334" s="217"/>
      <c r="CD334" s="217"/>
      <c r="CE334" s="217"/>
      <c r="CF334" s="217"/>
      <c r="CG334" s="217"/>
      <c r="CH334" s="217"/>
      <c r="CI334" s="217"/>
      <c r="CJ334" s="217"/>
      <c r="CK334" s="217"/>
      <c r="CL334" s="217"/>
      <c r="CM334" s="217"/>
      <c r="CN334" s="217"/>
      <c r="CO334" s="217"/>
      <c r="CP334" s="217"/>
      <c r="CQ334" s="217"/>
      <c r="CR334" s="217"/>
      <c r="CS334" s="217"/>
      <c r="CT334" s="217"/>
      <c r="CU334" s="217"/>
      <c r="CV334" s="217"/>
      <c r="CW334" s="217"/>
      <c r="CX334" s="217"/>
      <c r="CY334" s="217"/>
      <c r="CZ334" s="217"/>
      <c r="DA334" s="217"/>
      <c r="DB334" s="217"/>
      <c r="DC334" s="217"/>
      <c r="DD334" s="217"/>
      <c r="DE334" s="217"/>
      <c r="DF334" s="217"/>
      <c r="DG334" s="217"/>
      <c r="DH334" s="217"/>
      <c r="DI334" s="217"/>
      <c r="DJ334" s="217"/>
      <c r="DK334" s="217"/>
      <c r="DL334" s="217"/>
      <c r="DM334" s="217"/>
      <c r="DN334" s="217"/>
      <c r="DO334" s="217"/>
    </row>
    <row r="335" spans="1:119" ht="12.75" customHeight="1">
      <c r="A335" s="11"/>
      <c r="B335" s="11"/>
      <c r="C335" s="11"/>
      <c r="D335" s="11"/>
      <c r="E335" s="11"/>
      <c r="F335" s="11"/>
      <c r="G335" s="102"/>
      <c r="H335" s="10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33"/>
      <c r="AA335" s="220"/>
      <c r="AB335" s="220"/>
      <c r="AC335" s="220"/>
      <c r="AD335" s="220"/>
      <c r="AE335" s="220"/>
      <c r="AF335" s="220"/>
      <c r="AG335" s="220"/>
      <c r="AH335" s="220"/>
      <c r="AI335" s="220"/>
      <c r="AJ335" s="220"/>
      <c r="AK335" s="220"/>
      <c r="AL335" s="220"/>
      <c r="AM335" s="220"/>
      <c r="AN335" s="220"/>
      <c r="AO335" s="220"/>
      <c r="AP335" s="220"/>
      <c r="AQ335" s="220"/>
      <c r="AR335" s="220"/>
      <c r="AS335" s="220"/>
      <c r="AT335" s="220"/>
      <c r="AU335" s="220"/>
      <c r="AV335" s="220"/>
      <c r="AW335" s="4"/>
      <c r="BN335" s="217"/>
      <c r="BO335" s="217"/>
      <c r="BP335" s="217"/>
      <c r="BQ335" s="217"/>
      <c r="BR335" s="217"/>
      <c r="BS335" s="217"/>
      <c r="BT335" s="217"/>
      <c r="BU335" s="217"/>
      <c r="BV335" s="217"/>
      <c r="BW335" s="217"/>
      <c r="BX335" s="217"/>
      <c r="BY335" s="217"/>
      <c r="BZ335" s="217"/>
      <c r="CA335" s="217"/>
      <c r="CB335" s="217"/>
      <c r="CC335" s="217"/>
      <c r="CD335" s="217"/>
      <c r="CE335" s="217"/>
      <c r="CF335" s="217"/>
      <c r="CG335" s="217"/>
      <c r="CH335" s="217"/>
      <c r="CI335" s="217"/>
      <c r="CJ335" s="217"/>
      <c r="CK335" s="217"/>
      <c r="CL335" s="217"/>
      <c r="CM335" s="217"/>
      <c r="CN335" s="217"/>
      <c r="CO335" s="217"/>
      <c r="CP335" s="217"/>
      <c r="CQ335" s="217"/>
      <c r="CR335" s="217"/>
      <c r="CS335" s="217"/>
      <c r="CT335" s="217"/>
      <c r="CU335" s="217"/>
      <c r="CV335" s="217"/>
      <c r="CW335" s="217"/>
      <c r="CX335" s="217"/>
      <c r="CY335" s="217"/>
      <c r="CZ335" s="217"/>
      <c r="DA335" s="217"/>
      <c r="DB335" s="217"/>
      <c r="DC335" s="217"/>
      <c r="DD335" s="217"/>
      <c r="DE335" s="217"/>
      <c r="DF335" s="217"/>
      <c r="DG335" s="217"/>
      <c r="DH335" s="217"/>
      <c r="DI335" s="217"/>
      <c r="DJ335" s="217"/>
      <c r="DK335" s="217"/>
      <c r="DL335" s="217"/>
      <c r="DM335" s="217"/>
      <c r="DN335" s="217"/>
      <c r="DO335" s="217"/>
    </row>
    <row r="336" spans="1:119" ht="12.75" customHeight="1">
      <c r="A336" s="11"/>
      <c r="B336" s="11"/>
      <c r="C336" s="11"/>
      <c r="D336" s="11"/>
      <c r="E336" s="11"/>
      <c r="F336" s="11"/>
      <c r="G336" s="11"/>
      <c r="H336" s="10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33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0"/>
      <c r="AR336" s="220"/>
      <c r="AS336" s="220"/>
      <c r="AT336" s="220"/>
      <c r="AU336" s="220"/>
      <c r="AV336" s="220"/>
      <c r="AW336" s="4"/>
      <c r="BN336" s="217"/>
      <c r="BO336" s="217"/>
      <c r="BP336" s="217"/>
      <c r="BQ336" s="217"/>
      <c r="BR336" s="217"/>
      <c r="BS336" s="217"/>
      <c r="BT336" s="217"/>
      <c r="BU336" s="217"/>
      <c r="BV336" s="217"/>
      <c r="BW336" s="217"/>
      <c r="BX336" s="217"/>
      <c r="BY336" s="217"/>
      <c r="BZ336" s="217"/>
      <c r="CA336" s="217"/>
      <c r="CB336" s="217"/>
      <c r="CC336" s="217"/>
      <c r="CD336" s="217"/>
      <c r="CE336" s="217"/>
      <c r="CF336" s="217"/>
      <c r="CG336" s="217"/>
      <c r="CH336" s="217"/>
      <c r="CI336" s="217"/>
      <c r="CJ336" s="217"/>
      <c r="CK336" s="217"/>
      <c r="CL336" s="217"/>
      <c r="CM336" s="217"/>
      <c r="CN336" s="217"/>
      <c r="CO336" s="217"/>
      <c r="CP336" s="217"/>
      <c r="CQ336" s="217"/>
      <c r="CR336" s="217"/>
      <c r="CS336" s="217"/>
      <c r="CT336" s="217"/>
      <c r="CU336" s="217"/>
      <c r="CV336" s="217"/>
      <c r="CW336" s="217"/>
      <c r="CX336" s="217"/>
      <c r="CY336" s="217"/>
      <c r="CZ336" s="217"/>
      <c r="DA336" s="217"/>
      <c r="DB336" s="217"/>
      <c r="DC336" s="217"/>
      <c r="DD336" s="217"/>
      <c r="DE336" s="217"/>
      <c r="DF336" s="217"/>
      <c r="DG336" s="217"/>
      <c r="DH336" s="217"/>
      <c r="DI336" s="217"/>
      <c r="DJ336" s="217"/>
      <c r="DK336" s="217"/>
      <c r="DL336" s="217"/>
      <c r="DM336" s="217"/>
      <c r="DN336" s="217"/>
      <c r="DO336" s="217"/>
    </row>
    <row r="337" spans="1:119" ht="12.75" customHeight="1" thickBot="1">
      <c r="A337" s="11"/>
      <c r="B337" s="11"/>
      <c r="C337" s="11"/>
      <c r="D337" s="11"/>
      <c r="E337" s="11"/>
      <c r="F337" s="11"/>
      <c r="G337" s="11"/>
      <c r="H337" s="10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33"/>
      <c r="AA337" s="219"/>
      <c r="AB337" s="219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19"/>
      <c r="AM337" s="219"/>
      <c r="AN337" s="219"/>
      <c r="AO337" s="219"/>
      <c r="AP337" s="219"/>
      <c r="AQ337" s="219"/>
      <c r="AR337" s="219"/>
      <c r="AS337" s="219"/>
      <c r="AT337" s="219"/>
      <c r="AU337" s="220"/>
      <c r="AV337" s="220"/>
      <c r="AW337" s="4"/>
      <c r="BN337" s="217"/>
      <c r="BO337" s="217"/>
      <c r="BP337" s="217"/>
      <c r="BQ337" s="217"/>
      <c r="BR337" s="217"/>
      <c r="BS337" s="217"/>
      <c r="BT337" s="217"/>
      <c r="BU337" s="217"/>
      <c r="BV337" s="217"/>
      <c r="BW337" s="217"/>
      <c r="BX337" s="217"/>
      <c r="BY337" s="217"/>
      <c r="BZ337" s="217"/>
      <c r="CA337" s="217"/>
      <c r="CB337" s="217"/>
      <c r="CC337" s="217"/>
      <c r="CD337" s="217"/>
      <c r="CE337" s="217"/>
      <c r="CF337" s="217"/>
      <c r="CG337" s="217"/>
      <c r="CH337" s="217"/>
      <c r="CI337" s="217"/>
      <c r="CJ337" s="217"/>
      <c r="CK337" s="217"/>
      <c r="CL337" s="217"/>
      <c r="CM337" s="217"/>
      <c r="CN337" s="217"/>
      <c r="CO337" s="217"/>
      <c r="CP337" s="217"/>
      <c r="CQ337" s="217"/>
      <c r="CR337" s="217"/>
      <c r="CS337" s="217"/>
      <c r="CT337" s="217"/>
      <c r="CU337" s="217"/>
      <c r="CV337" s="217"/>
      <c r="CW337" s="217"/>
      <c r="CX337" s="217"/>
      <c r="CY337" s="217"/>
      <c r="CZ337" s="217"/>
      <c r="DA337" s="217"/>
      <c r="DB337" s="217"/>
      <c r="DC337" s="217"/>
      <c r="DD337" s="217"/>
      <c r="DE337" s="217"/>
      <c r="DF337" s="217"/>
      <c r="DG337" s="217"/>
      <c r="DH337" s="217"/>
      <c r="DI337" s="217"/>
      <c r="DJ337" s="217"/>
      <c r="DK337" s="217"/>
      <c r="DL337" s="217"/>
      <c r="DM337" s="217"/>
      <c r="DN337" s="217"/>
      <c r="DO337" s="217"/>
    </row>
    <row r="338" spans="1:119" ht="12.75" customHeight="1" thickBot="1">
      <c r="A338" s="11"/>
      <c r="B338" s="11"/>
      <c r="C338" s="11"/>
      <c r="D338" s="11"/>
      <c r="E338" s="11"/>
      <c r="F338" s="11"/>
      <c r="G338" s="103" t="s">
        <v>165</v>
      </c>
      <c r="H338" s="104"/>
      <c r="I338" s="105">
        <f aca="true" t="shared" si="49" ref="I338:V338">SUM(I9:I249)</f>
        <v>164</v>
      </c>
      <c r="J338" s="105">
        <f t="shared" si="49"/>
        <v>6</v>
      </c>
      <c r="K338" s="105">
        <f t="shared" si="49"/>
        <v>882</v>
      </c>
      <c r="L338" s="105">
        <f t="shared" si="49"/>
        <v>841</v>
      </c>
      <c r="M338" s="105">
        <f t="shared" si="49"/>
        <v>41</v>
      </c>
      <c r="N338" s="105">
        <f t="shared" si="49"/>
        <v>3108</v>
      </c>
      <c r="O338" s="105">
        <f t="shared" si="49"/>
        <v>2952</v>
      </c>
      <c r="P338" s="105">
        <f t="shared" si="49"/>
        <v>156</v>
      </c>
      <c r="Q338" s="106">
        <f t="shared" si="49"/>
        <v>49653.759999999995</v>
      </c>
      <c r="R338" s="106">
        <f t="shared" si="49"/>
        <v>46108.62</v>
      </c>
      <c r="S338" s="106">
        <f t="shared" si="49"/>
        <v>3545.14</v>
      </c>
      <c r="T338" s="106">
        <f t="shared" si="49"/>
        <v>13320.800000000001</v>
      </c>
      <c r="U338" s="106">
        <f t="shared" si="49"/>
        <v>11765.010000000002</v>
      </c>
      <c r="V338" s="106">
        <f t="shared" si="49"/>
        <v>1555.79</v>
      </c>
      <c r="W338" s="105"/>
      <c r="X338" s="174"/>
      <c r="Y338" s="174"/>
      <c r="Z338" s="39"/>
      <c r="AA338" s="219"/>
      <c r="AB338" s="219"/>
      <c r="AC338" s="219"/>
      <c r="AD338" s="219"/>
      <c r="AE338" s="219"/>
      <c r="AF338" s="219"/>
      <c r="AG338" s="219"/>
      <c r="AH338" s="219"/>
      <c r="AI338" s="219"/>
      <c r="AJ338" s="219"/>
      <c r="AK338" s="219"/>
      <c r="AL338" s="219"/>
      <c r="AM338" s="219"/>
      <c r="AN338" s="219"/>
      <c r="AO338" s="219"/>
      <c r="AP338" s="219"/>
      <c r="AQ338" s="219"/>
      <c r="AR338" s="219"/>
      <c r="AS338" s="219"/>
      <c r="AT338" s="219"/>
      <c r="AU338" s="220"/>
      <c r="AV338" s="220"/>
      <c r="AW338" s="4"/>
      <c r="BQ338" s="217"/>
      <c r="BR338" s="217"/>
      <c r="BS338" s="217"/>
      <c r="BT338" s="217"/>
      <c r="BU338" s="217"/>
      <c r="BV338" s="217"/>
      <c r="BW338" s="217"/>
      <c r="BX338" s="217"/>
      <c r="BY338" s="217"/>
      <c r="BZ338" s="217"/>
      <c r="CA338" s="217"/>
      <c r="CB338" s="217"/>
      <c r="CC338" s="217"/>
      <c r="CD338" s="217"/>
      <c r="CE338" s="217"/>
      <c r="CF338" s="217"/>
      <c r="CG338" s="217"/>
      <c r="CH338" s="217"/>
      <c r="CI338" s="217"/>
      <c r="CJ338" s="217"/>
      <c r="CK338" s="217"/>
      <c r="CL338" s="217"/>
      <c r="CM338" s="217"/>
      <c r="CN338" s="217"/>
      <c r="CO338" s="217"/>
      <c r="CP338" s="217"/>
      <c r="CQ338" s="217"/>
      <c r="CR338" s="217"/>
      <c r="CS338" s="217"/>
      <c r="CT338" s="217"/>
      <c r="CU338" s="217"/>
      <c r="CV338" s="217"/>
      <c r="CW338" s="217"/>
      <c r="CX338" s="217"/>
      <c r="CY338" s="217"/>
      <c r="CZ338" s="217"/>
      <c r="DA338" s="217"/>
      <c r="DB338" s="217"/>
      <c r="DC338" s="217"/>
      <c r="DD338" s="217"/>
      <c r="DE338" s="217"/>
      <c r="DF338" s="217"/>
      <c r="DG338" s="217"/>
      <c r="DH338" s="217"/>
      <c r="DI338" s="217"/>
      <c r="DJ338" s="217"/>
      <c r="DK338" s="217"/>
      <c r="DL338" s="217"/>
      <c r="DM338" s="217"/>
      <c r="DN338" s="217"/>
      <c r="DO338" s="217"/>
    </row>
    <row r="339" spans="1:119" ht="12.75" customHeight="1" thickBot="1">
      <c r="A339" s="11"/>
      <c r="B339" s="11"/>
      <c r="C339" s="11"/>
      <c r="D339" s="11"/>
      <c r="E339" s="11"/>
      <c r="F339" s="11"/>
      <c r="G339" s="108" t="s">
        <v>166</v>
      </c>
      <c r="H339" s="85"/>
      <c r="I339" s="105">
        <f aca="true" t="shared" si="50" ref="I339:V339">SUM(I250:I285)</f>
        <v>11</v>
      </c>
      <c r="J339" s="105">
        <f t="shared" si="50"/>
        <v>0</v>
      </c>
      <c r="K339" s="105">
        <f t="shared" si="50"/>
        <v>14</v>
      </c>
      <c r="L339" s="105">
        <f t="shared" si="50"/>
        <v>13</v>
      </c>
      <c r="M339" s="105">
        <f t="shared" si="50"/>
        <v>1</v>
      </c>
      <c r="N339" s="105">
        <f t="shared" si="50"/>
        <v>45</v>
      </c>
      <c r="O339" s="105">
        <f t="shared" si="50"/>
        <v>43</v>
      </c>
      <c r="P339" s="105">
        <f t="shared" si="50"/>
        <v>2</v>
      </c>
      <c r="Q339" s="106">
        <f t="shared" si="50"/>
        <v>684.89</v>
      </c>
      <c r="R339" s="106">
        <f t="shared" si="50"/>
        <v>639.17</v>
      </c>
      <c r="S339" s="106">
        <f t="shared" si="50"/>
        <v>45.72</v>
      </c>
      <c r="T339" s="106">
        <f t="shared" si="50"/>
        <v>0</v>
      </c>
      <c r="U339" s="106">
        <f t="shared" si="50"/>
        <v>0</v>
      </c>
      <c r="V339" s="106">
        <f t="shared" si="50"/>
        <v>0</v>
      </c>
      <c r="W339" s="105"/>
      <c r="X339" s="174"/>
      <c r="Y339" s="174"/>
      <c r="Z339" s="39"/>
      <c r="AA339" s="219"/>
      <c r="AB339" s="219"/>
      <c r="AC339" s="219"/>
      <c r="AD339" s="219"/>
      <c r="AE339" s="219"/>
      <c r="AF339" s="219"/>
      <c r="AG339" s="219"/>
      <c r="AH339" s="219"/>
      <c r="AI339" s="219"/>
      <c r="AJ339" s="219"/>
      <c r="AK339" s="219"/>
      <c r="AL339" s="219"/>
      <c r="AM339" s="219"/>
      <c r="AN339" s="219"/>
      <c r="AO339" s="219"/>
      <c r="AP339" s="219"/>
      <c r="AQ339" s="219"/>
      <c r="AR339" s="219"/>
      <c r="AS339" s="219"/>
      <c r="AT339" s="219"/>
      <c r="AU339" s="220"/>
      <c r="AV339" s="220"/>
      <c r="AW339" s="4"/>
      <c r="BQ339" s="217"/>
      <c r="BR339" s="217"/>
      <c r="BS339" s="217"/>
      <c r="BT339" s="217"/>
      <c r="BU339" s="217"/>
      <c r="BV339" s="217"/>
      <c r="BW339" s="217"/>
      <c r="BX339" s="217"/>
      <c r="BY339" s="217"/>
      <c r="BZ339" s="217"/>
      <c r="CA339" s="217"/>
      <c r="CB339" s="217"/>
      <c r="CC339" s="217"/>
      <c r="CD339" s="217"/>
      <c r="CE339" s="217"/>
      <c r="CF339" s="217"/>
      <c r="CG339" s="217"/>
      <c r="CH339" s="217"/>
      <c r="CI339" s="217"/>
      <c r="CJ339" s="217"/>
      <c r="CK339" s="217"/>
      <c r="CL339" s="217"/>
      <c r="CM339" s="217"/>
      <c r="CN339" s="217"/>
      <c r="CO339" s="217"/>
      <c r="CP339" s="217"/>
      <c r="CQ339" s="217"/>
      <c r="CR339" s="217"/>
      <c r="CS339" s="217"/>
      <c r="CT339" s="217"/>
      <c r="CU339" s="217"/>
      <c r="CV339" s="217"/>
      <c r="CW339" s="217"/>
      <c r="CX339" s="217"/>
      <c r="CY339" s="217"/>
      <c r="CZ339" s="217"/>
      <c r="DA339" s="217"/>
      <c r="DB339" s="217"/>
      <c r="DC339" s="217"/>
      <c r="DD339" s="217"/>
      <c r="DE339" s="217"/>
      <c r="DF339" s="217"/>
      <c r="DG339" s="217"/>
      <c r="DH339" s="217"/>
      <c r="DI339" s="217"/>
      <c r="DJ339" s="217"/>
      <c r="DK339" s="217"/>
      <c r="DL339" s="217"/>
      <c r="DM339" s="217"/>
      <c r="DN339" s="217"/>
      <c r="DO339" s="217"/>
    </row>
    <row r="340" spans="1:119" ht="12.75" customHeight="1" thickBot="1">
      <c r="A340" s="11"/>
      <c r="B340" s="11"/>
      <c r="C340" s="11"/>
      <c r="D340" s="11"/>
      <c r="E340" s="11"/>
      <c r="F340" s="11"/>
      <c r="G340" s="109" t="s">
        <v>167</v>
      </c>
      <c r="H340" s="110"/>
      <c r="I340" s="105">
        <f aca="true" t="shared" si="51" ref="I340:V340">SUM(I287:I314)</f>
        <v>12</v>
      </c>
      <c r="J340" s="105">
        <f t="shared" si="51"/>
        <v>2</v>
      </c>
      <c r="K340" s="105">
        <f t="shared" si="51"/>
        <v>25</v>
      </c>
      <c r="L340" s="105">
        <f t="shared" si="51"/>
        <v>22</v>
      </c>
      <c r="M340" s="105">
        <f t="shared" si="51"/>
        <v>3</v>
      </c>
      <c r="N340" s="105">
        <f t="shared" si="51"/>
        <v>84</v>
      </c>
      <c r="O340" s="105">
        <f t="shared" si="51"/>
        <v>74</v>
      </c>
      <c r="P340" s="105">
        <f t="shared" si="51"/>
        <v>10</v>
      </c>
      <c r="Q340" s="106">
        <f t="shared" si="51"/>
        <v>1564.3500000000001</v>
      </c>
      <c r="R340" s="106">
        <f t="shared" si="51"/>
        <v>1267.58</v>
      </c>
      <c r="S340" s="106">
        <f t="shared" si="51"/>
        <v>296.77</v>
      </c>
      <c r="T340" s="106">
        <f t="shared" si="51"/>
        <v>0</v>
      </c>
      <c r="U340" s="106">
        <f t="shared" si="51"/>
        <v>0</v>
      </c>
      <c r="V340" s="106">
        <f t="shared" si="51"/>
        <v>0</v>
      </c>
      <c r="W340" s="105"/>
      <c r="X340" s="174"/>
      <c r="Y340" s="174"/>
      <c r="Z340" s="39"/>
      <c r="AA340" s="219"/>
      <c r="AB340" s="219"/>
      <c r="AC340" s="219"/>
      <c r="AD340" s="219"/>
      <c r="AE340" s="219"/>
      <c r="AF340" s="219"/>
      <c r="AG340" s="219"/>
      <c r="AH340" s="219"/>
      <c r="AI340" s="219"/>
      <c r="AJ340" s="219"/>
      <c r="AK340" s="219"/>
      <c r="AL340" s="219"/>
      <c r="AM340" s="219"/>
      <c r="AN340" s="219"/>
      <c r="AO340" s="219"/>
      <c r="AP340" s="219"/>
      <c r="AQ340" s="219"/>
      <c r="AR340" s="219"/>
      <c r="AS340" s="219"/>
      <c r="AT340" s="219"/>
      <c r="AU340" s="220"/>
      <c r="AV340" s="220"/>
      <c r="AW340" s="4"/>
      <c r="BQ340" s="217"/>
      <c r="BR340" s="217"/>
      <c r="BS340" s="217"/>
      <c r="BT340" s="217"/>
      <c r="BU340" s="217"/>
      <c r="BV340" s="217"/>
      <c r="BW340" s="217"/>
      <c r="BX340" s="217"/>
      <c r="BY340" s="217"/>
      <c r="BZ340" s="217"/>
      <c r="CA340" s="217"/>
      <c r="CB340" s="217"/>
      <c r="CC340" s="217"/>
      <c r="CD340" s="217"/>
      <c r="CE340" s="217"/>
      <c r="CF340" s="217"/>
      <c r="CG340" s="217"/>
      <c r="CH340" s="217"/>
      <c r="CI340" s="217"/>
      <c r="CJ340" s="217"/>
      <c r="CK340" s="217"/>
      <c r="CL340" s="217"/>
      <c r="CM340" s="217"/>
      <c r="CN340" s="217"/>
      <c r="CO340" s="217"/>
      <c r="CP340" s="217"/>
      <c r="CQ340" s="217"/>
      <c r="CR340" s="217"/>
      <c r="CS340" s="217"/>
      <c r="CT340" s="217"/>
      <c r="CU340" s="217"/>
      <c r="CV340" s="217"/>
      <c r="CW340" s="217"/>
      <c r="CX340" s="217"/>
      <c r="CY340" s="217"/>
      <c r="CZ340" s="217"/>
      <c r="DA340" s="217"/>
      <c r="DB340" s="217"/>
      <c r="DC340" s="217"/>
      <c r="DD340" s="217"/>
      <c r="DE340" s="217"/>
      <c r="DF340" s="217"/>
      <c r="DG340" s="217"/>
      <c r="DH340" s="217"/>
      <c r="DI340" s="217"/>
      <c r="DJ340" s="217"/>
      <c r="DK340" s="217"/>
      <c r="DL340" s="217"/>
      <c r="DM340" s="217"/>
      <c r="DN340" s="217"/>
      <c r="DO340" s="217"/>
    </row>
    <row r="341" spans="1:119" ht="12.75" customHeight="1" thickBot="1">
      <c r="A341" s="11"/>
      <c r="B341" s="11"/>
      <c r="C341" s="11"/>
      <c r="D341" s="11"/>
      <c r="E341" s="11"/>
      <c r="F341" s="11"/>
      <c r="G341" s="108" t="s">
        <v>168</v>
      </c>
      <c r="H341" s="85"/>
      <c r="I341" s="105">
        <f aca="true" t="shared" si="52" ref="I341:L342">SUM(I315:I315)</f>
        <v>0</v>
      </c>
      <c r="J341" s="105">
        <f t="shared" si="52"/>
        <v>0</v>
      </c>
      <c r="K341" s="105">
        <f t="shared" si="52"/>
        <v>0</v>
      </c>
      <c r="L341" s="105">
        <f t="shared" si="52"/>
        <v>0</v>
      </c>
      <c r="M341" s="107">
        <f>SUM(M320:M320)</f>
        <v>0</v>
      </c>
      <c r="N341" s="105">
        <f aca="true" t="shared" si="53" ref="N341:V341">SUM(N315:N315)</f>
        <v>0</v>
      </c>
      <c r="O341" s="105">
        <f t="shared" si="53"/>
        <v>0</v>
      </c>
      <c r="P341" s="105">
        <f t="shared" si="53"/>
        <v>0</v>
      </c>
      <c r="Q341" s="106">
        <f t="shared" si="53"/>
        <v>0</v>
      </c>
      <c r="R341" s="106">
        <f t="shared" si="53"/>
        <v>0</v>
      </c>
      <c r="S341" s="106">
        <f t="shared" si="53"/>
        <v>0</v>
      </c>
      <c r="T341" s="106">
        <f t="shared" si="53"/>
        <v>0</v>
      </c>
      <c r="U341" s="106">
        <f t="shared" si="53"/>
        <v>0</v>
      </c>
      <c r="V341" s="106">
        <f t="shared" si="53"/>
        <v>0</v>
      </c>
      <c r="W341" s="105"/>
      <c r="X341" s="174"/>
      <c r="Y341" s="174"/>
      <c r="Z341" s="39"/>
      <c r="AA341" s="219"/>
      <c r="AB341" s="219"/>
      <c r="AC341" s="219"/>
      <c r="AD341" s="219"/>
      <c r="AE341" s="219"/>
      <c r="AF341" s="219"/>
      <c r="AG341" s="219"/>
      <c r="AH341" s="219"/>
      <c r="AI341" s="219"/>
      <c r="AJ341" s="219"/>
      <c r="AK341" s="219"/>
      <c r="AL341" s="219"/>
      <c r="AM341" s="219"/>
      <c r="AN341" s="219"/>
      <c r="AO341" s="219"/>
      <c r="AP341" s="219"/>
      <c r="AQ341" s="219"/>
      <c r="AR341" s="219"/>
      <c r="AS341" s="219"/>
      <c r="AT341" s="219"/>
      <c r="AU341" s="220"/>
      <c r="AV341" s="220"/>
      <c r="AW341" s="4"/>
      <c r="BQ341" s="217"/>
      <c r="BR341" s="217"/>
      <c r="BS341" s="217"/>
      <c r="BT341" s="217"/>
      <c r="BU341" s="217"/>
      <c r="BV341" s="217"/>
      <c r="BW341" s="217"/>
      <c r="BX341" s="217"/>
      <c r="BY341" s="217"/>
      <c r="BZ341" s="217"/>
      <c r="CA341" s="217"/>
      <c r="CB341" s="217"/>
      <c r="CC341" s="217"/>
      <c r="CD341" s="217"/>
      <c r="CE341" s="217"/>
      <c r="CF341" s="217"/>
      <c r="CG341" s="217"/>
      <c r="CH341" s="217"/>
      <c r="CI341" s="217"/>
      <c r="CJ341" s="217"/>
      <c r="CK341" s="217"/>
      <c r="CL341" s="217"/>
      <c r="CM341" s="217"/>
      <c r="CN341" s="217"/>
      <c r="CO341" s="217"/>
      <c r="CP341" s="217"/>
      <c r="CQ341" s="217"/>
      <c r="CR341" s="217"/>
      <c r="CS341" s="217"/>
      <c r="CT341" s="217"/>
      <c r="CU341" s="217"/>
      <c r="CV341" s="217"/>
      <c r="CW341" s="217"/>
      <c r="CX341" s="217"/>
      <c r="CY341" s="217"/>
      <c r="CZ341" s="217"/>
      <c r="DA341" s="217"/>
      <c r="DB341" s="217"/>
      <c r="DC341" s="217"/>
      <c r="DD341" s="217"/>
      <c r="DE341" s="217"/>
      <c r="DF341" s="217"/>
      <c r="DG341" s="217"/>
      <c r="DH341" s="217"/>
      <c r="DI341" s="217"/>
      <c r="DJ341" s="217"/>
      <c r="DK341" s="217"/>
      <c r="DL341" s="217"/>
      <c r="DM341" s="217"/>
      <c r="DN341" s="217"/>
      <c r="DO341" s="217"/>
    </row>
    <row r="342" spans="1:119" ht="12.75" customHeight="1" thickBot="1">
      <c r="A342" s="11"/>
      <c r="B342" s="11"/>
      <c r="C342" s="11"/>
      <c r="D342" s="11"/>
      <c r="E342" s="11"/>
      <c r="F342" s="11"/>
      <c r="G342" s="109" t="s">
        <v>169</v>
      </c>
      <c r="H342" s="110"/>
      <c r="I342" s="105">
        <f t="shared" si="52"/>
        <v>1</v>
      </c>
      <c r="J342" s="105">
        <f t="shared" si="52"/>
        <v>0</v>
      </c>
      <c r="K342" s="105">
        <f t="shared" si="52"/>
        <v>1</v>
      </c>
      <c r="L342" s="105">
        <f t="shared" si="52"/>
        <v>1</v>
      </c>
      <c r="M342" s="105">
        <f>SUM(M316:M316)</f>
        <v>0</v>
      </c>
      <c r="N342" s="105">
        <f aca="true" t="shared" si="54" ref="N342:V342">SUM(N316:N316)</f>
        <v>2</v>
      </c>
      <c r="O342" s="105">
        <f t="shared" si="54"/>
        <v>2</v>
      </c>
      <c r="P342" s="105">
        <f t="shared" si="54"/>
        <v>0</v>
      </c>
      <c r="Q342" s="106">
        <f t="shared" si="54"/>
        <v>33.76</v>
      </c>
      <c r="R342" s="106">
        <f t="shared" si="54"/>
        <v>33.76</v>
      </c>
      <c r="S342" s="106">
        <f t="shared" si="54"/>
        <v>0</v>
      </c>
      <c r="T342" s="106">
        <f t="shared" si="54"/>
        <v>0</v>
      </c>
      <c r="U342" s="106">
        <f t="shared" si="54"/>
        <v>0</v>
      </c>
      <c r="V342" s="106">
        <f t="shared" si="54"/>
        <v>0</v>
      </c>
      <c r="W342" s="105"/>
      <c r="X342" s="174"/>
      <c r="Y342" s="174"/>
      <c r="Z342" s="39"/>
      <c r="AA342" s="219"/>
      <c r="AB342" s="219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  <c r="AM342" s="219"/>
      <c r="AN342" s="219"/>
      <c r="AO342" s="219"/>
      <c r="AP342" s="219"/>
      <c r="AQ342" s="219"/>
      <c r="AR342" s="219"/>
      <c r="AS342" s="219"/>
      <c r="AT342" s="219"/>
      <c r="AU342" s="220"/>
      <c r="AV342" s="220"/>
      <c r="AW342" s="4"/>
      <c r="BQ342" s="217"/>
      <c r="BR342" s="217"/>
      <c r="BS342" s="217"/>
      <c r="BT342" s="217"/>
      <c r="BU342" s="217"/>
      <c r="BV342" s="217"/>
      <c r="BW342" s="217"/>
      <c r="BX342" s="217"/>
      <c r="BY342" s="217"/>
      <c r="BZ342" s="217"/>
      <c r="CA342" s="217"/>
      <c r="CB342" s="217"/>
      <c r="CC342" s="217"/>
      <c r="CD342" s="217"/>
      <c r="CE342" s="217"/>
      <c r="CF342" s="217"/>
      <c r="CG342" s="217"/>
      <c r="CH342" s="217"/>
      <c r="CI342" s="217"/>
      <c r="CJ342" s="217"/>
      <c r="CK342" s="217"/>
      <c r="CL342" s="217"/>
      <c r="CM342" s="217"/>
      <c r="CN342" s="217"/>
      <c r="CO342" s="217"/>
      <c r="CP342" s="217"/>
      <c r="CQ342" s="217"/>
      <c r="CR342" s="217"/>
      <c r="CS342" s="217"/>
      <c r="CT342" s="217"/>
      <c r="CU342" s="217"/>
      <c r="CV342" s="217"/>
      <c r="CW342" s="217"/>
      <c r="CX342" s="217"/>
      <c r="CY342" s="217"/>
      <c r="CZ342" s="217"/>
      <c r="DA342" s="217"/>
      <c r="DB342" s="217"/>
      <c r="DC342" s="217"/>
      <c r="DD342" s="217"/>
      <c r="DE342" s="217"/>
      <c r="DF342" s="217"/>
      <c r="DG342" s="217"/>
      <c r="DH342" s="217"/>
      <c r="DI342" s="217"/>
      <c r="DJ342" s="217"/>
      <c r="DK342" s="217"/>
      <c r="DL342" s="217"/>
      <c r="DM342" s="217"/>
      <c r="DN342" s="217"/>
      <c r="DO342" s="217"/>
    </row>
    <row r="343" spans="1:119" ht="12.75" customHeight="1" thickBot="1">
      <c r="A343" s="11"/>
      <c r="B343" s="11"/>
      <c r="C343" s="11"/>
      <c r="D343" s="11"/>
      <c r="E343" s="11"/>
      <c r="F343" s="11"/>
      <c r="G343" s="108" t="s">
        <v>170</v>
      </c>
      <c r="H343" s="85"/>
      <c r="I343" s="105">
        <f>SUM(I317:I317)</f>
        <v>1</v>
      </c>
      <c r="J343" s="105">
        <f>SUM(J317:J317)</f>
        <v>0</v>
      </c>
      <c r="K343" s="105">
        <f>SUM(K317:K317)</f>
        <v>3</v>
      </c>
      <c r="L343" s="105">
        <f>SUM(L317:L317)</f>
        <v>3</v>
      </c>
      <c r="M343" s="105">
        <f>SUM(M317:M317)</f>
        <v>0</v>
      </c>
      <c r="N343" s="105">
        <f aca="true" t="shared" si="55" ref="N343:V343">SUM(N317:N317)</f>
        <v>9</v>
      </c>
      <c r="O343" s="105">
        <f t="shared" si="55"/>
        <v>9</v>
      </c>
      <c r="P343" s="105">
        <f t="shared" si="55"/>
        <v>0</v>
      </c>
      <c r="Q343" s="106">
        <f t="shared" si="55"/>
        <v>117.36</v>
      </c>
      <c r="R343" s="106">
        <f t="shared" si="55"/>
        <v>117.36</v>
      </c>
      <c r="S343" s="106">
        <f t="shared" si="55"/>
        <v>0</v>
      </c>
      <c r="T343" s="106">
        <f t="shared" si="55"/>
        <v>0</v>
      </c>
      <c r="U343" s="106">
        <f t="shared" si="55"/>
        <v>0</v>
      </c>
      <c r="V343" s="106">
        <f t="shared" si="55"/>
        <v>0</v>
      </c>
      <c r="W343" s="105"/>
      <c r="X343" s="174"/>
      <c r="Y343" s="174"/>
      <c r="Z343" s="39"/>
      <c r="AA343" s="219"/>
      <c r="AB343" s="219"/>
      <c r="AC343" s="219"/>
      <c r="AD343" s="219"/>
      <c r="AE343" s="219"/>
      <c r="AF343" s="219"/>
      <c r="AG343" s="219"/>
      <c r="AH343" s="219"/>
      <c r="AI343" s="219"/>
      <c r="AJ343" s="219"/>
      <c r="AK343" s="219"/>
      <c r="AL343" s="219"/>
      <c r="AM343" s="219"/>
      <c r="AN343" s="219"/>
      <c r="AO343" s="219"/>
      <c r="AP343" s="219"/>
      <c r="AQ343" s="219"/>
      <c r="AR343" s="219"/>
      <c r="AS343" s="219"/>
      <c r="AT343" s="219"/>
      <c r="AU343" s="220"/>
      <c r="AV343" s="220"/>
      <c r="AW343" s="4"/>
      <c r="BQ343" s="217"/>
      <c r="BR343" s="217"/>
      <c r="BS343" s="217"/>
      <c r="BT343" s="217"/>
      <c r="BU343" s="217"/>
      <c r="BV343" s="217"/>
      <c r="BW343" s="217"/>
      <c r="BX343" s="217"/>
      <c r="BY343" s="217"/>
      <c r="BZ343" s="217"/>
      <c r="CA343" s="217"/>
      <c r="CB343" s="217"/>
      <c r="CC343" s="217"/>
      <c r="CD343" s="217"/>
      <c r="CE343" s="217"/>
      <c r="CF343" s="217"/>
      <c r="CG343" s="217"/>
      <c r="CH343" s="217"/>
      <c r="CI343" s="217"/>
      <c r="CJ343" s="217"/>
      <c r="CK343" s="217"/>
      <c r="CL343" s="217"/>
      <c r="CM343" s="217"/>
      <c r="CN343" s="217"/>
      <c r="CO343" s="217"/>
      <c r="CP343" s="217"/>
      <c r="CQ343" s="217"/>
      <c r="CR343" s="217"/>
      <c r="CS343" s="217"/>
      <c r="CT343" s="217"/>
      <c r="CU343" s="217"/>
      <c r="CV343" s="217"/>
      <c r="CW343" s="217"/>
      <c r="CX343" s="217"/>
      <c r="CY343" s="217"/>
      <c r="CZ343" s="217"/>
      <c r="DA343" s="217"/>
      <c r="DB343" s="217"/>
      <c r="DC343" s="217"/>
      <c r="DD343" s="217"/>
      <c r="DE343" s="217"/>
      <c r="DF343" s="217"/>
      <c r="DG343" s="217"/>
      <c r="DH343" s="217"/>
      <c r="DI343" s="217"/>
      <c r="DJ343" s="217"/>
      <c r="DK343" s="217"/>
      <c r="DL343" s="217"/>
      <c r="DM343" s="217"/>
      <c r="DN343" s="217"/>
      <c r="DO343" s="217"/>
    </row>
    <row r="344" spans="1:119" ht="12.75" customHeight="1" thickBot="1">
      <c r="A344" s="11"/>
      <c r="B344" s="11"/>
      <c r="C344" s="11"/>
      <c r="D344" s="11"/>
      <c r="E344" s="11"/>
      <c r="F344" s="11"/>
      <c r="G344" s="108" t="s">
        <v>171</v>
      </c>
      <c r="H344" s="85"/>
      <c r="I344" s="105">
        <f aca="true" t="shared" si="56" ref="I344:V344">SUM(I318:I318)</f>
        <v>0</v>
      </c>
      <c r="J344" s="105">
        <f t="shared" si="56"/>
        <v>0</v>
      </c>
      <c r="K344" s="105">
        <f t="shared" si="56"/>
        <v>0</v>
      </c>
      <c r="L344" s="105">
        <f t="shared" si="56"/>
        <v>0</v>
      </c>
      <c r="M344" s="105">
        <f t="shared" si="56"/>
        <v>0</v>
      </c>
      <c r="N344" s="105">
        <f t="shared" si="56"/>
        <v>0</v>
      </c>
      <c r="O344" s="105">
        <f t="shared" si="56"/>
        <v>0</v>
      </c>
      <c r="P344" s="105">
        <f t="shared" si="56"/>
        <v>0</v>
      </c>
      <c r="Q344" s="106">
        <f t="shared" si="56"/>
        <v>0</v>
      </c>
      <c r="R344" s="106">
        <f t="shared" si="56"/>
        <v>0</v>
      </c>
      <c r="S344" s="106">
        <f t="shared" si="56"/>
        <v>0</v>
      </c>
      <c r="T344" s="106">
        <f t="shared" si="56"/>
        <v>0</v>
      </c>
      <c r="U344" s="106">
        <f t="shared" si="56"/>
        <v>0</v>
      </c>
      <c r="V344" s="106">
        <f t="shared" si="56"/>
        <v>0</v>
      </c>
      <c r="W344" s="105"/>
      <c r="X344" s="174"/>
      <c r="Y344" s="174"/>
      <c r="Z344" s="39"/>
      <c r="AA344" s="219"/>
      <c r="AB344" s="219"/>
      <c r="AC344" s="219"/>
      <c r="AD344" s="219"/>
      <c r="AE344" s="219"/>
      <c r="AF344" s="219"/>
      <c r="AG344" s="219"/>
      <c r="AH344" s="219"/>
      <c r="AI344" s="219"/>
      <c r="AJ344" s="219"/>
      <c r="AK344" s="219"/>
      <c r="AL344" s="219"/>
      <c r="AM344" s="219"/>
      <c r="AN344" s="219"/>
      <c r="AO344" s="219"/>
      <c r="AP344" s="219"/>
      <c r="AQ344" s="219"/>
      <c r="AR344" s="219"/>
      <c r="AS344" s="219"/>
      <c r="AT344" s="219"/>
      <c r="AU344" s="220"/>
      <c r="AV344" s="220"/>
      <c r="AW344" s="4"/>
      <c r="BQ344" s="217"/>
      <c r="BR344" s="217"/>
      <c r="BS344" s="217"/>
      <c r="BT344" s="217"/>
      <c r="BU344" s="217"/>
      <c r="BV344" s="217"/>
      <c r="BW344" s="217"/>
      <c r="BX344" s="217"/>
      <c r="BY344" s="217"/>
      <c r="BZ344" s="217"/>
      <c r="CA344" s="217"/>
      <c r="CB344" s="217"/>
      <c r="CC344" s="217"/>
      <c r="CD344" s="217"/>
      <c r="CE344" s="217"/>
      <c r="CF344" s="217"/>
      <c r="CG344" s="217"/>
      <c r="CH344" s="217"/>
      <c r="CI344" s="217"/>
      <c r="CJ344" s="217"/>
      <c r="CK344" s="217"/>
      <c r="CL344" s="217"/>
      <c r="CM344" s="217"/>
      <c r="CN344" s="217"/>
      <c r="CO344" s="217"/>
      <c r="CP344" s="217"/>
      <c r="CQ344" s="217"/>
      <c r="CR344" s="217"/>
      <c r="CS344" s="217"/>
      <c r="CT344" s="217"/>
      <c r="CU344" s="217"/>
      <c r="CV344" s="217"/>
      <c r="CW344" s="217"/>
      <c r="CX344" s="217"/>
      <c r="CY344" s="217"/>
      <c r="CZ344" s="217"/>
      <c r="DA344" s="217"/>
      <c r="DB344" s="217"/>
      <c r="DC344" s="217"/>
      <c r="DD344" s="217"/>
      <c r="DE344" s="217"/>
      <c r="DF344" s="217"/>
      <c r="DG344" s="217"/>
      <c r="DH344" s="217"/>
      <c r="DI344" s="217"/>
      <c r="DJ344" s="217"/>
      <c r="DK344" s="217"/>
      <c r="DL344" s="217"/>
      <c r="DM344" s="217"/>
      <c r="DN344" s="217"/>
      <c r="DO344" s="217"/>
    </row>
    <row r="345" spans="1:119" ht="12.75" customHeight="1" thickBot="1">
      <c r="A345" s="11"/>
      <c r="B345" s="11"/>
      <c r="C345" s="11"/>
      <c r="D345" s="11"/>
      <c r="E345" s="11"/>
      <c r="F345" s="11"/>
      <c r="G345" s="108" t="s">
        <v>172</v>
      </c>
      <c r="H345" s="85"/>
      <c r="I345" s="105">
        <f aca="true" t="shared" si="57" ref="I345:V345">SUM(I319:I321)</f>
        <v>2</v>
      </c>
      <c r="J345" s="105">
        <f t="shared" si="57"/>
        <v>1</v>
      </c>
      <c r="K345" s="105">
        <f t="shared" si="57"/>
        <v>5</v>
      </c>
      <c r="L345" s="105">
        <f t="shared" si="57"/>
        <v>5</v>
      </c>
      <c r="M345" s="105">
        <f t="shared" si="57"/>
        <v>0</v>
      </c>
      <c r="N345" s="105">
        <f t="shared" si="57"/>
        <v>15</v>
      </c>
      <c r="O345" s="105">
        <f t="shared" si="57"/>
        <v>15</v>
      </c>
      <c r="P345" s="105">
        <f t="shared" si="57"/>
        <v>0</v>
      </c>
      <c r="Q345" s="106">
        <f t="shared" si="57"/>
        <v>315.63</v>
      </c>
      <c r="R345" s="106">
        <f t="shared" si="57"/>
        <v>315.63</v>
      </c>
      <c r="S345" s="106">
        <f t="shared" si="57"/>
        <v>0</v>
      </c>
      <c r="T345" s="106">
        <f t="shared" si="57"/>
        <v>137.03</v>
      </c>
      <c r="U345" s="106">
        <f t="shared" si="57"/>
        <v>137.03</v>
      </c>
      <c r="V345" s="106">
        <f t="shared" si="57"/>
        <v>0</v>
      </c>
      <c r="W345" s="105"/>
      <c r="X345" s="174"/>
      <c r="Y345" s="174"/>
      <c r="Z345" s="39"/>
      <c r="AA345" s="219"/>
      <c r="AB345" s="219"/>
      <c r="AC345" s="219"/>
      <c r="AD345" s="219"/>
      <c r="AE345" s="219"/>
      <c r="AF345" s="219"/>
      <c r="AG345" s="219"/>
      <c r="AH345" s="219"/>
      <c r="AI345" s="219"/>
      <c r="AJ345" s="219"/>
      <c r="AK345" s="219"/>
      <c r="AL345" s="219"/>
      <c r="AM345" s="219"/>
      <c r="AN345" s="219"/>
      <c r="AO345" s="219"/>
      <c r="AP345" s="219"/>
      <c r="AQ345" s="219"/>
      <c r="AR345" s="219"/>
      <c r="AS345" s="219"/>
      <c r="AT345" s="219"/>
      <c r="AU345" s="220"/>
      <c r="AV345" s="220"/>
      <c r="AW345" s="4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  <c r="CW345" s="217"/>
      <c r="CX345" s="217"/>
      <c r="CY345" s="217"/>
      <c r="CZ345" s="217"/>
      <c r="DA345" s="217"/>
      <c r="DB345" s="217"/>
      <c r="DC345" s="217"/>
      <c r="DD345" s="217"/>
      <c r="DE345" s="217"/>
      <c r="DF345" s="217"/>
      <c r="DG345" s="217"/>
      <c r="DH345" s="217"/>
      <c r="DI345" s="217"/>
      <c r="DJ345" s="217"/>
      <c r="DK345" s="217"/>
      <c r="DL345" s="217"/>
      <c r="DM345" s="217"/>
      <c r="DN345" s="217"/>
      <c r="DO345" s="217"/>
    </row>
    <row r="346" spans="1:119" ht="12.75" customHeight="1" thickBot="1">
      <c r="A346" s="11"/>
      <c r="B346" s="11"/>
      <c r="C346" s="11"/>
      <c r="D346" s="11"/>
      <c r="E346" s="11"/>
      <c r="F346" s="11"/>
      <c r="G346" s="108" t="s">
        <v>184</v>
      </c>
      <c r="H346" s="91"/>
      <c r="I346" s="105">
        <f aca="true" t="shared" si="58" ref="I346:V346">SUM(I322:I322)</f>
        <v>0</v>
      </c>
      <c r="J346" s="105">
        <f t="shared" si="58"/>
        <v>0</v>
      </c>
      <c r="K346" s="105">
        <f t="shared" si="58"/>
        <v>0</v>
      </c>
      <c r="L346" s="105">
        <f t="shared" si="58"/>
        <v>0</v>
      </c>
      <c r="M346" s="105">
        <f t="shared" si="58"/>
        <v>0</v>
      </c>
      <c r="N346" s="105">
        <f t="shared" si="58"/>
        <v>0</v>
      </c>
      <c r="O346" s="105">
        <f t="shared" si="58"/>
        <v>0</v>
      </c>
      <c r="P346" s="105">
        <f t="shared" si="58"/>
        <v>0</v>
      </c>
      <c r="Q346" s="106">
        <f t="shared" si="58"/>
        <v>0</v>
      </c>
      <c r="R346" s="106">
        <f t="shared" si="58"/>
        <v>0</v>
      </c>
      <c r="S346" s="106">
        <f t="shared" si="58"/>
        <v>0</v>
      </c>
      <c r="T346" s="106">
        <f t="shared" si="58"/>
        <v>0</v>
      </c>
      <c r="U346" s="106">
        <f t="shared" si="58"/>
        <v>0</v>
      </c>
      <c r="V346" s="106">
        <f t="shared" si="58"/>
        <v>0</v>
      </c>
      <c r="W346" s="105"/>
      <c r="X346" s="174"/>
      <c r="Y346" s="174"/>
      <c r="Z346" s="3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20"/>
      <c r="AV346" s="220"/>
      <c r="AW346" s="4"/>
      <c r="BQ346" s="217"/>
      <c r="BR346" s="217"/>
      <c r="BS346" s="217"/>
      <c r="BT346" s="217"/>
      <c r="BU346" s="217"/>
      <c r="BV346" s="217"/>
      <c r="BW346" s="217"/>
      <c r="BX346" s="217"/>
      <c r="BY346" s="217"/>
      <c r="BZ346" s="217"/>
      <c r="CA346" s="217"/>
      <c r="CB346" s="217"/>
      <c r="CC346" s="217"/>
      <c r="CD346" s="217"/>
      <c r="CE346" s="217"/>
      <c r="CF346" s="217"/>
      <c r="CG346" s="217"/>
      <c r="CH346" s="217"/>
      <c r="CI346" s="217"/>
      <c r="CJ346" s="217"/>
      <c r="CK346" s="217"/>
      <c r="CL346" s="217"/>
      <c r="CM346" s="217"/>
      <c r="CN346" s="217"/>
      <c r="CO346" s="217"/>
      <c r="CP346" s="217"/>
      <c r="CQ346" s="217"/>
      <c r="CR346" s="217"/>
      <c r="CS346" s="217"/>
      <c r="CT346" s="217"/>
      <c r="CU346" s="217"/>
      <c r="CV346" s="217"/>
      <c r="CW346" s="217"/>
      <c r="CX346" s="217"/>
      <c r="CY346" s="217"/>
      <c r="CZ346" s="217"/>
      <c r="DA346" s="217"/>
      <c r="DB346" s="217"/>
      <c r="DC346" s="217"/>
      <c r="DD346" s="217"/>
      <c r="DE346" s="217"/>
      <c r="DF346" s="217"/>
      <c r="DG346" s="217"/>
      <c r="DH346" s="217"/>
      <c r="DI346" s="217"/>
      <c r="DJ346" s="217"/>
      <c r="DK346" s="217"/>
      <c r="DL346" s="217"/>
      <c r="DM346" s="217"/>
      <c r="DN346" s="217"/>
      <c r="DO346" s="217"/>
    </row>
    <row r="347" spans="1:119" ht="12.75" customHeight="1" thickBot="1">
      <c r="A347" s="11"/>
      <c r="B347" s="11"/>
      <c r="C347" s="11"/>
      <c r="D347" s="11"/>
      <c r="E347" s="11"/>
      <c r="F347" s="11"/>
      <c r="G347" s="108" t="s">
        <v>200</v>
      </c>
      <c r="H347" s="91"/>
      <c r="I347" s="105">
        <f aca="true" t="shared" si="59" ref="I347:V347">SUM(I323:I323)</f>
        <v>0</v>
      </c>
      <c r="J347" s="105">
        <f t="shared" si="59"/>
        <v>0</v>
      </c>
      <c r="K347" s="105">
        <f t="shared" si="59"/>
        <v>0</v>
      </c>
      <c r="L347" s="105">
        <f t="shared" si="59"/>
        <v>0</v>
      </c>
      <c r="M347" s="105">
        <f t="shared" si="59"/>
        <v>0</v>
      </c>
      <c r="N347" s="105">
        <f t="shared" si="59"/>
        <v>0</v>
      </c>
      <c r="O347" s="105">
        <f t="shared" si="59"/>
        <v>0</v>
      </c>
      <c r="P347" s="105">
        <f t="shared" si="59"/>
        <v>0</v>
      </c>
      <c r="Q347" s="106">
        <f t="shared" si="59"/>
        <v>0</v>
      </c>
      <c r="R347" s="106">
        <f t="shared" si="59"/>
        <v>0</v>
      </c>
      <c r="S347" s="106">
        <f t="shared" si="59"/>
        <v>0</v>
      </c>
      <c r="T347" s="106">
        <f t="shared" si="59"/>
        <v>0</v>
      </c>
      <c r="U347" s="106">
        <f t="shared" si="59"/>
        <v>0</v>
      </c>
      <c r="V347" s="106">
        <f t="shared" si="59"/>
        <v>0</v>
      </c>
      <c r="W347" s="105"/>
      <c r="X347" s="174"/>
      <c r="Y347" s="174"/>
      <c r="Z347" s="39"/>
      <c r="AA347" s="219"/>
      <c r="AB347" s="219"/>
      <c r="AC347" s="219"/>
      <c r="AD347" s="219"/>
      <c r="AE347" s="219"/>
      <c r="AF347" s="219"/>
      <c r="AG347" s="219"/>
      <c r="AH347" s="219"/>
      <c r="AI347" s="219"/>
      <c r="AJ347" s="219"/>
      <c r="AK347" s="219"/>
      <c r="AL347" s="219"/>
      <c r="AM347" s="219"/>
      <c r="AN347" s="219"/>
      <c r="AO347" s="219"/>
      <c r="AP347" s="219"/>
      <c r="AQ347" s="219"/>
      <c r="AR347" s="219"/>
      <c r="AS347" s="219"/>
      <c r="AT347" s="219"/>
      <c r="AU347" s="220"/>
      <c r="AV347" s="220"/>
      <c r="AW347" s="4"/>
      <c r="BQ347" s="217"/>
      <c r="BR347" s="217"/>
      <c r="BS347" s="217"/>
      <c r="BT347" s="217"/>
      <c r="BU347" s="217"/>
      <c r="BV347" s="217"/>
      <c r="BW347" s="217"/>
      <c r="BX347" s="217"/>
      <c r="BY347" s="217"/>
      <c r="BZ347" s="217"/>
      <c r="CA347" s="217"/>
      <c r="CB347" s="217"/>
      <c r="CC347" s="217"/>
      <c r="CD347" s="217"/>
      <c r="CE347" s="217"/>
      <c r="CF347" s="217"/>
      <c r="CG347" s="217"/>
      <c r="CH347" s="217"/>
      <c r="CI347" s="217"/>
      <c r="CJ347" s="217"/>
      <c r="CK347" s="217"/>
      <c r="CL347" s="217"/>
      <c r="CM347" s="217"/>
      <c r="CN347" s="217"/>
      <c r="CO347" s="217"/>
      <c r="CP347" s="217"/>
      <c r="CQ347" s="217"/>
      <c r="CR347" s="217"/>
      <c r="CS347" s="217"/>
      <c r="CT347" s="217"/>
      <c r="CU347" s="217"/>
      <c r="CV347" s="217"/>
      <c r="CW347" s="217"/>
      <c r="CX347" s="217"/>
      <c r="CY347" s="217"/>
      <c r="CZ347" s="217"/>
      <c r="DA347" s="217"/>
      <c r="DB347" s="217"/>
      <c r="DC347" s="217"/>
      <c r="DD347" s="217"/>
      <c r="DE347" s="217"/>
      <c r="DF347" s="217"/>
      <c r="DG347" s="217"/>
      <c r="DH347" s="217"/>
      <c r="DI347" s="217"/>
      <c r="DJ347" s="217"/>
      <c r="DK347" s="217"/>
      <c r="DL347" s="217"/>
      <c r="DM347" s="217"/>
      <c r="DN347" s="217"/>
      <c r="DO347" s="217"/>
    </row>
    <row r="348" spans="1:119" ht="12.75" customHeight="1" thickBot="1">
      <c r="A348" s="11"/>
      <c r="B348" s="11"/>
      <c r="C348" s="11"/>
      <c r="D348" s="11"/>
      <c r="E348" s="11"/>
      <c r="F348" s="11"/>
      <c r="G348" s="109" t="s">
        <v>105</v>
      </c>
      <c r="H348" s="110"/>
      <c r="I348" s="105">
        <f aca="true" t="shared" si="60" ref="I348:V348">SUM(I324:I324)</f>
        <v>0</v>
      </c>
      <c r="J348" s="105">
        <f t="shared" si="60"/>
        <v>0</v>
      </c>
      <c r="K348" s="105">
        <f t="shared" si="60"/>
        <v>0</v>
      </c>
      <c r="L348" s="105">
        <f t="shared" si="60"/>
        <v>0</v>
      </c>
      <c r="M348" s="105">
        <f t="shared" si="60"/>
        <v>0</v>
      </c>
      <c r="N348" s="105">
        <f t="shared" si="60"/>
        <v>0</v>
      </c>
      <c r="O348" s="105">
        <f t="shared" si="60"/>
        <v>0</v>
      </c>
      <c r="P348" s="105">
        <f t="shared" si="60"/>
        <v>0</v>
      </c>
      <c r="Q348" s="106">
        <f t="shared" si="60"/>
        <v>0</v>
      </c>
      <c r="R348" s="106">
        <f t="shared" si="60"/>
        <v>0</v>
      </c>
      <c r="S348" s="106">
        <f t="shared" si="60"/>
        <v>0</v>
      </c>
      <c r="T348" s="106">
        <f t="shared" si="60"/>
        <v>0</v>
      </c>
      <c r="U348" s="106">
        <f t="shared" si="60"/>
        <v>0</v>
      </c>
      <c r="V348" s="106">
        <f t="shared" si="60"/>
        <v>0</v>
      </c>
      <c r="W348" s="105"/>
      <c r="X348" s="174"/>
      <c r="Y348" s="174"/>
      <c r="Z348" s="39"/>
      <c r="AA348" s="219"/>
      <c r="AB348" s="219"/>
      <c r="AC348" s="219"/>
      <c r="AD348" s="219"/>
      <c r="AE348" s="219"/>
      <c r="AF348" s="219"/>
      <c r="AG348" s="219"/>
      <c r="AH348" s="219"/>
      <c r="AI348" s="219"/>
      <c r="AJ348" s="219"/>
      <c r="AK348" s="219"/>
      <c r="AL348" s="219"/>
      <c r="AM348" s="219"/>
      <c r="AN348" s="219"/>
      <c r="AO348" s="219"/>
      <c r="AP348" s="219"/>
      <c r="AQ348" s="219"/>
      <c r="AR348" s="219"/>
      <c r="AS348" s="219"/>
      <c r="AT348" s="219"/>
      <c r="AU348" s="220"/>
      <c r="AV348" s="220"/>
      <c r="AW348" s="4"/>
      <c r="BQ348" s="217"/>
      <c r="BR348" s="217"/>
      <c r="BS348" s="217"/>
      <c r="BT348" s="217"/>
      <c r="BU348" s="217"/>
      <c r="BV348" s="217"/>
      <c r="BW348" s="217"/>
      <c r="BX348" s="217"/>
      <c r="BY348" s="217"/>
      <c r="BZ348" s="217"/>
      <c r="CA348" s="217"/>
      <c r="CB348" s="217"/>
      <c r="CC348" s="217"/>
      <c r="CD348" s="217"/>
      <c r="CE348" s="217"/>
      <c r="CF348" s="217"/>
      <c r="CG348" s="217"/>
      <c r="CH348" s="217"/>
      <c r="CI348" s="217"/>
      <c r="CJ348" s="217"/>
      <c r="CK348" s="217"/>
      <c r="CL348" s="217"/>
      <c r="CM348" s="217"/>
      <c r="CN348" s="217"/>
      <c r="CO348" s="217"/>
      <c r="CP348" s="217"/>
      <c r="CQ348" s="217"/>
      <c r="CR348" s="217"/>
      <c r="CS348" s="217"/>
      <c r="CT348" s="217"/>
      <c r="CU348" s="217"/>
      <c r="CV348" s="217"/>
      <c r="CW348" s="217"/>
      <c r="CX348" s="217"/>
      <c r="CY348" s="217"/>
      <c r="CZ348" s="217"/>
      <c r="DA348" s="217"/>
      <c r="DB348" s="217"/>
      <c r="DC348" s="217"/>
      <c r="DD348" s="217"/>
      <c r="DE348" s="217"/>
      <c r="DF348" s="217"/>
      <c r="DG348" s="217"/>
      <c r="DH348" s="217"/>
      <c r="DI348" s="217"/>
      <c r="DJ348" s="217"/>
      <c r="DK348" s="217"/>
      <c r="DL348" s="217"/>
      <c r="DM348" s="217"/>
      <c r="DN348" s="217"/>
      <c r="DO348" s="217"/>
    </row>
    <row r="349" spans="1:119" ht="12.75" customHeight="1" thickBot="1">
      <c r="A349" s="11"/>
      <c r="B349" s="11"/>
      <c r="C349" s="11"/>
      <c r="D349" s="11"/>
      <c r="E349" s="11"/>
      <c r="F349" s="11"/>
      <c r="G349" s="292" t="s">
        <v>173</v>
      </c>
      <c r="H349" s="293"/>
      <c r="I349" s="185">
        <f aca="true" t="shared" si="61" ref="I349:V349">SUM(I338:I348)</f>
        <v>191</v>
      </c>
      <c r="J349" s="186">
        <f t="shared" si="61"/>
        <v>9</v>
      </c>
      <c r="K349" s="186">
        <f t="shared" si="61"/>
        <v>930</v>
      </c>
      <c r="L349" s="186">
        <f t="shared" si="61"/>
        <v>885</v>
      </c>
      <c r="M349" s="186">
        <f t="shared" si="61"/>
        <v>45</v>
      </c>
      <c r="N349" s="186">
        <f t="shared" si="61"/>
        <v>3263</v>
      </c>
      <c r="O349" s="186">
        <f t="shared" si="61"/>
        <v>3095</v>
      </c>
      <c r="P349" s="186">
        <f t="shared" si="61"/>
        <v>168</v>
      </c>
      <c r="Q349" s="187">
        <f t="shared" si="61"/>
        <v>52369.74999999999</v>
      </c>
      <c r="R349" s="187">
        <f t="shared" si="61"/>
        <v>48482.12</v>
      </c>
      <c r="S349" s="187">
        <f t="shared" si="61"/>
        <v>3887.6299999999997</v>
      </c>
      <c r="T349" s="187">
        <f t="shared" si="61"/>
        <v>13457.830000000002</v>
      </c>
      <c r="U349" s="187">
        <f t="shared" si="61"/>
        <v>11902.040000000003</v>
      </c>
      <c r="V349" s="187">
        <f t="shared" si="61"/>
        <v>1555.79</v>
      </c>
      <c r="W349" s="188"/>
      <c r="X349" s="189"/>
      <c r="Y349" s="111"/>
      <c r="Z349" s="39"/>
      <c r="AA349" s="219"/>
      <c r="AB349" s="219"/>
      <c r="AC349" s="219"/>
      <c r="AD349" s="219"/>
      <c r="AE349" s="219"/>
      <c r="AF349" s="219"/>
      <c r="AG349" s="219"/>
      <c r="AH349" s="219"/>
      <c r="AI349" s="219"/>
      <c r="AJ349" s="219"/>
      <c r="AK349" s="219"/>
      <c r="AL349" s="219"/>
      <c r="AM349" s="219"/>
      <c r="AN349" s="219"/>
      <c r="AO349" s="219"/>
      <c r="AP349" s="219"/>
      <c r="AQ349" s="219"/>
      <c r="AR349" s="219"/>
      <c r="AS349" s="219"/>
      <c r="AT349" s="219"/>
      <c r="AU349" s="220"/>
      <c r="AV349" s="220"/>
      <c r="AW349" s="4"/>
      <c r="BQ349" s="217"/>
      <c r="BR349" s="217"/>
      <c r="BS349" s="217"/>
      <c r="BT349" s="217"/>
      <c r="BU349" s="217"/>
      <c r="BV349" s="217"/>
      <c r="BW349" s="217"/>
      <c r="BX349" s="217"/>
      <c r="BY349" s="217"/>
      <c r="BZ349" s="217"/>
      <c r="CA349" s="217"/>
      <c r="CB349" s="217"/>
      <c r="CC349" s="217"/>
      <c r="CD349" s="217"/>
      <c r="CE349" s="217"/>
      <c r="CF349" s="217"/>
      <c r="CG349" s="217"/>
      <c r="CH349" s="217"/>
      <c r="CI349" s="217"/>
      <c r="CJ349" s="217"/>
      <c r="CK349" s="217"/>
      <c r="CL349" s="217"/>
      <c r="CM349" s="217"/>
      <c r="CN349" s="217"/>
      <c r="CO349" s="217"/>
      <c r="CP349" s="217"/>
      <c r="CQ349" s="217"/>
      <c r="CR349" s="217"/>
      <c r="CS349" s="217"/>
      <c r="CT349" s="217"/>
      <c r="CU349" s="217"/>
      <c r="CV349" s="217"/>
      <c r="CW349" s="217"/>
      <c r="CX349" s="217"/>
      <c r="CY349" s="217"/>
      <c r="CZ349" s="217"/>
      <c r="DA349" s="217"/>
      <c r="DB349" s="217"/>
      <c r="DC349" s="217"/>
      <c r="DD349" s="217"/>
      <c r="DE349" s="217"/>
      <c r="DF349" s="217"/>
      <c r="DG349" s="217"/>
      <c r="DH349" s="217"/>
      <c r="DI349" s="217"/>
      <c r="DJ349" s="217"/>
      <c r="DK349" s="217"/>
      <c r="DL349" s="217"/>
      <c r="DM349" s="217"/>
      <c r="DN349" s="217"/>
      <c r="DO349" s="217"/>
    </row>
    <row r="350" spans="1:119" ht="12.75" customHeight="1">
      <c r="A350" s="11"/>
      <c r="B350" s="11"/>
      <c r="C350" s="11"/>
      <c r="D350" s="11"/>
      <c r="E350" s="11"/>
      <c r="F350" s="11"/>
      <c r="G350" s="11"/>
      <c r="H350" s="10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33"/>
      <c r="AA350" s="219"/>
      <c r="AB350" s="219"/>
      <c r="AC350" s="219"/>
      <c r="AD350" s="219"/>
      <c r="AE350" s="219"/>
      <c r="AF350" s="219"/>
      <c r="AG350" s="219"/>
      <c r="AH350" s="219"/>
      <c r="AI350" s="219"/>
      <c r="AJ350" s="219"/>
      <c r="AK350" s="219"/>
      <c r="AL350" s="219"/>
      <c r="AM350" s="219"/>
      <c r="AN350" s="219"/>
      <c r="AO350" s="219"/>
      <c r="AP350" s="219"/>
      <c r="AQ350" s="219"/>
      <c r="AR350" s="219"/>
      <c r="AS350" s="219"/>
      <c r="AT350" s="219"/>
      <c r="AU350" s="220"/>
      <c r="AV350" s="220"/>
      <c r="AW350" s="4"/>
      <c r="BQ350" s="217"/>
      <c r="BR350" s="217"/>
      <c r="BS350" s="217"/>
      <c r="BT350" s="217"/>
      <c r="BU350" s="217"/>
      <c r="BV350" s="217"/>
      <c r="BW350" s="217"/>
      <c r="BX350" s="217"/>
      <c r="BY350" s="217"/>
      <c r="BZ350" s="217"/>
      <c r="CA350" s="217"/>
      <c r="CB350" s="217"/>
      <c r="CC350" s="217"/>
      <c r="CD350" s="217"/>
      <c r="CE350" s="217"/>
      <c r="CF350" s="217"/>
      <c r="CG350" s="217"/>
      <c r="CH350" s="217"/>
      <c r="CI350" s="217"/>
      <c r="CJ350" s="217"/>
      <c r="CK350" s="217"/>
      <c r="CL350" s="217"/>
      <c r="CM350" s="217"/>
      <c r="CN350" s="217"/>
      <c r="CO350" s="217"/>
      <c r="CP350" s="217"/>
      <c r="CQ350" s="217"/>
      <c r="CR350" s="217"/>
      <c r="CS350" s="217"/>
      <c r="CT350" s="217"/>
      <c r="CU350" s="217"/>
      <c r="CV350" s="217"/>
      <c r="CW350" s="217"/>
      <c r="CX350" s="217"/>
      <c r="CY350" s="217"/>
      <c r="CZ350" s="217"/>
      <c r="DA350" s="217"/>
      <c r="DB350" s="217"/>
      <c r="DC350" s="217"/>
      <c r="DD350" s="217"/>
      <c r="DE350" s="217"/>
      <c r="DF350" s="217"/>
      <c r="DG350" s="217"/>
      <c r="DH350" s="217"/>
      <c r="DI350" s="217"/>
      <c r="DJ350" s="217"/>
      <c r="DK350" s="217"/>
      <c r="DL350" s="217"/>
      <c r="DM350" s="217"/>
      <c r="DN350" s="217"/>
      <c r="DO350" s="217"/>
    </row>
    <row r="351" spans="1:119" ht="13.5">
      <c r="A351" s="11"/>
      <c r="B351" s="11"/>
      <c r="C351" s="11"/>
      <c r="D351" s="11"/>
      <c r="E351" s="11"/>
      <c r="F351" s="11"/>
      <c r="G351" s="11"/>
      <c r="H351" s="20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33"/>
      <c r="AA351" s="219"/>
      <c r="AB351" s="219"/>
      <c r="AC351" s="219"/>
      <c r="AD351" s="219"/>
      <c r="AE351" s="219"/>
      <c r="AF351" s="219"/>
      <c r="AG351" s="219"/>
      <c r="AH351" s="219"/>
      <c r="AI351" s="219"/>
      <c r="AJ351" s="219"/>
      <c r="AK351" s="219"/>
      <c r="AL351" s="219"/>
      <c r="AM351" s="219"/>
      <c r="AN351" s="219"/>
      <c r="AO351" s="219"/>
      <c r="AP351" s="219"/>
      <c r="AQ351" s="219"/>
      <c r="AR351" s="219"/>
      <c r="AS351" s="219"/>
      <c r="AT351" s="219"/>
      <c r="AU351" s="220"/>
      <c r="AV351" s="220"/>
      <c r="AW351" s="4"/>
      <c r="BQ351" s="217"/>
      <c r="BR351" s="217"/>
      <c r="BS351" s="217"/>
      <c r="BT351" s="217"/>
      <c r="BU351" s="217"/>
      <c r="BV351" s="217"/>
      <c r="BW351" s="217"/>
      <c r="BX351" s="217"/>
      <c r="BY351" s="217"/>
      <c r="BZ351" s="217"/>
      <c r="CA351" s="217"/>
      <c r="CB351" s="217"/>
      <c r="CC351" s="217"/>
      <c r="CD351" s="217"/>
      <c r="CE351" s="217"/>
      <c r="CF351" s="217"/>
      <c r="CG351" s="217"/>
      <c r="CH351" s="217"/>
      <c r="CI351" s="217"/>
      <c r="CJ351" s="217"/>
      <c r="CK351" s="217"/>
      <c r="CL351" s="217"/>
      <c r="CM351" s="217"/>
      <c r="CN351" s="217"/>
      <c r="CO351" s="217"/>
      <c r="CP351" s="217"/>
      <c r="CQ351" s="217"/>
      <c r="CR351" s="217"/>
      <c r="CS351" s="217"/>
      <c r="CT351" s="217"/>
      <c r="CU351" s="217"/>
      <c r="CV351" s="217"/>
      <c r="CW351" s="217"/>
      <c r="CX351" s="217"/>
      <c r="CY351" s="217"/>
      <c r="CZ351" s="217"/>
      <c r="DA351" s="217"/>
      <c r="DB351" s="217"/>
      <c r="DC351" s="217"/>
      <c r="DD351" s="217"/>
      <c r="DE351" s="217"/>
      <c r="DF351" s="217"/>
      <c r="DG351" s="217"/>
      <c r="DH351" s="217"/>
      <c r="DI351" s="217"/>
      <c r="DJ351" s="217"/>
      <c r="DK351" s="217"/>
      <c r="DL351" s="217"/>
      <c r="DM351" s="217"/>
      <c r="DN351" s="217"/>
      <c r="DO351" s="217"/>
    </row>
    <row r="352" spans="1:119" ht="13.5">
      <c r="A352" s="11"/>
      <c r="B352" s="11"/>
      <c r="C352" s="11"/>
      <c r="D352" s="11"/>
      <c r="E352" s="11"/>
      <c r="F352" s="11"/>
      <c r="G352" s="11"/>
      <c r="H352" s="20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33"/>
      <c r="AA352" s="219"/>
      <c r="AB352" s="219"/>
      <c r="AC352" s="219"/>
      <c r="AD352" s="219"/>
      <c r="AE352" s="219"/>
      <c r="AF352" s="219"/>
      <c r="AG352" s="219"/>
      <c r="AH352" s="219"/>
      <c r="AI352" s="219"/>
      <c r="AJ352" s="219"/>
      <c r="AK352" s="219"/>
      <c r="AL352" s="219"/>
      <c r="AM352" s="219"/>
      <c r="AN352" s="219"/>
      <c r="AO352" s="219"/>
      <c r="AP352" s="219"/>
      <c r="AQ352" s="219"/>
      <c r="AR352" s="219"/>
      <c r="AS352" s="219"/>
      <c r="AT352" s="219"/>
      <c r="AU352" s="220"/>
      <c r="AV352" s="220"/>
      <c r="AW352" s="4"/>
      <c r="BQ352" s="217"/>
      <c r="BR352" s="217"/>
      <c r="BS352" s="217"/>
      <c r="BT352" s="217"/>
      <c r="BU352" s="217"/>
      <c r="BV352" s="217"/>
      <c r="BW352" s="217"/>
      <c r="BX352" s="217"/>
      <c r="BY352" s="217"/>
      <c r="BZ352" s="217"/>
      <c r="CA352" s="217"/>
      <c r="CB352" s="217"/>
      <c r="CC352" s="217"/>
      <c r="CD352" s="217"/>
      <c r="CE352" s="217"/>
      <c r="CF352" s="217"/>
      <c r="CG352" s="217"/>
      <c r="CH352" s="217"/>
      <c r="CI352" s="217"/>
      <c r="CJ352" s="217"/>
      <c r="CK352" s="217"/>
      <c r="CL352" s="217"/>
      <c r="CM352" s="217"/>
      <c r="CN352" s="217"/>
      <c r="CO352" s="217"/>
      <c r="CP352" s="217"/>
      <c r="CQ352" s="217"/>
      <c r="CR352" s="217"/>
      <c r="CS352" s="217"/>
      <c r="CT352" s="217"/>
      <c r="CU352" s="217"/>
      <c r="CV352" s="217"/>
      <c r="CW352" s="217"/>
      <c r="CX352" s="217"/>
      <c r="CY352" s="217"/>
      <c r="CZ352" s="217"/>
      <c r="DA352" s="217"/>
      <c r="DB352" s="217"/>
      <c r="DC352" s="217"/>
      <c r="DD352" s="217"/>
      <c r="DE352" s="217"/>
      <c r="DF352" s="217"/>
      <c r="DG352" s="217"/>
      <c r="DH352" s="217"/>
      <c r="DI352" s="217"/>
      <c r="DJ352" s="217"/>
      <c r="DK352" s="217"/>
      <c r="DL352" s="217"/>
      <c r="DM352" s="217"/>
      <c r="DN352" s="217"/>
      <c r="DO352" s="217"/>
    </row>
    <row r="353" spans="1:119" ht="13.5">
      <c r="A353" s="11"/>
      <c r="B353" s="11"/>
      <c r="C353" s="11"/>
      <c r="D353" s="11"/>
      <c r="E353" s="11"/>
      <c r="F353" s="11"/>
      <c r="G353" s="11"/>
      <c r="H353" s="20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33"/>
      <c r="AA353" s="219"/>
      <c r="AB353" s="219"/>
      <c r="AC353" s="219"/>
      <c r="AD353" s="219"/>
      <c r="AE353" s="219"/>
      <c r="AF353" s="219"/>
      <c r="AG353" s="219"/>
      <c r="AH353" s="219"/>
      <c r="AI353" s="219"/>
      <c r="AJ353" s="219"/>
      <c r="AK353" s="219"/>
      <c r="AL353" s="219"/>
      <c r="AM353" s="219"/>
      <c r="AN353" s="219"/>
      <c r="AO353" s="219"/>
      <c r="AP353" s="219"/>
      <c r="AQ353" s="219"/>
      <c r="AR353" s="219"/>
      <c r="AS353" s="219"/>
      <c r="AT353" s="219"/>
      <c r="AU353" s="220"/>
      <c r="AV353" s="220"/>
      <c r="AW353" s="4"/>
      <c r="DG353" s="217"/>
      <c r="DH353" s="217"/>
      <c r="DI353" s="217"/>
      <c r="DJ353" s="217"/>
      <c r="DK353" s="217"/>
      <c r="DL353" s="217"/>
      <c r="DM353" s="217"/>
      <c r="DN353" s="217"/>
      <c r="DO353" s="217"/>
    </row>
    <row r="354" spans="8:119" ht="13.5">
      <c r="H354" s="3"/>
      <c r="Z354" s="216"/>
      <c r="AA354" s="219"/>
      <c r="AB354" s="219"/>
      <c r="AC354" s="219"/>
      <c r="AD354" s="219"/>
      <c r="AE354" s="219"/>
      <c r="AF354" s="219"/>
      <c r="AG354" s="219"/>
      <c r="AH354" s="219"/>
      <c r="AI354" s="219"/>
      <c r="AJ354" s="219"/>
      <c r="AK354" s="219"/>
      <c r="AL354" s="219"/>
      <c r="AM354" s="219"/>
      <c r="AN354" s="219"/>
      <c r="AO354" s="219"/>
      <c r="AP354" s="219"/>
      <c r="AQ354" s="219"/>
      <c r="AR354" s="219"/>
      <c r="AS354" s="219"/>
      <c r="AT354" s="219"/>
      <c r="AU354" s="220"/>
      <c r="AV354" s="220"/>
      <c r="AW354" s="4"/>
      <c r="DG354" s="217"/>
      <c r="DH354" s="217"/>
      <c r="DI354" s="217"/>
      <c r="DJ354" s="217"/>
      <c r="DK354" s="217"/>
      <c r="DL354" s="217"/>
      <c r="DM354" s="217"/>
      <c r="DN354" s="217"/>
      <c r="DO354" s="217"/>
    </row>
    <row r="355" spans="8:119" ht="13.5">
      <c r="H355" s="3"/>
      <c r="Z355" s="216"/>
      <c r="AA355" s="219"/>
      <c r="AB355" s="219"/>
      <c r="AC355" s="219"/>
      <c r="AD355" s="219"/>
      <c r="AE355" s="219"/>
      <c r="AF355" s="219"/>
      <c r="AG355" s="219"/>
      <c r="AH355" s="219"/>
      <c r="AI355" s="219"/>
      <c r="AJ355" s="219"/>
      <c r="AK355" s="219"/>
      <c r="AL355" s="219"/>
      <c r="AM355" s="219"/>
      <c r="AN355" s="219"/>
      <c r="AO355" s="219"/>
      <c r="AP355" s="219"/>
      <c r="AQ355" s="219"/>
      <c r="AR355" s="219"/>
      <c r="AS355" s="219"/>
      <c r="AT355" s="219"/>
      <c r="AU355" s="220"/>
      <c r="AV355" s="220"/>
      <c r="AW355" s="4"/>
      <c r="DG355" s="217"/>
      <c r="DH355" s="217"/>
      <c r="DI355" s="217"/>
      <c r="DJ355" s="217"/>
      <c r="DK355" s="217"/>
      <c r="DL355" s="217"/>
      <c r="DM355" s="217"/>
      <c r="DN355" s="217"/>
      <c r="DO355" s="217"/>
    </row>
    <row r="356" spans="1:49" ht="13.5">
      <c r="A356" s="6"/>
      <c r="B356" s="6"/>
      <c r="C356" s="6"/>
      <c r="D356" s="6"/>
      <c r="E356" s="6"/>
      <c r="F356" s="6"/>
      <c r="G356" s="6"/>
      <c r="H356" s="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275"/>
      <c r="AA356" s="219"/>
      <c r="AB356" s="219"/>
      <c r="AC356" s="219"/>
      <c r="AD356" s="219"/>
      <c r="AE356" s="219"/>
      <c r="AF356" s="219"/>
      <c r="AG356" s="219"/>
      <c r="AH356" s="219"/>
      <c r="AI356" s="219"/>
      <c r="AJ356" s="219"/>
      <c r="AK356" s="219"/>
      <c r="AL356" s="219"/>
      <c r="AM356" s="219"/>
      <c r="AN356" s="219"/>
      <c r="AO356" s="219"/>
      <c r="AP356" s="219"/>
      <c r="AQ356" s="219"/>
      <c r="AR356" s="219"/>
      <c r="AS356" s="219"/>
      <c r="AT356" s="219"/>
      <c r="AU356" s="220"/>
      <c r="AV356" s="220"/>
      <c r="AW356" s="4"/>
    </row>
    <row r="357" spans="1:49" ht="13.5">
      <c r="A357" s="6"/>
      <c r="B357" s="6"/>
      <c r="C357" s="6"/>
      <c r="D357" s="6"/>
      <c r="E357" s="6"/>
      <c r="F357" s="6"/>
      <c r="G357" s="6"/>
      <c r="H357" s="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275"/>
      <c r="AA357" s="219"/>
      <c r="AB357" s="219"/>
      <c r="AC357" s="219"/>
      <c r="AD357" s="219"/>
      <c r="AE357" s="219"/>
      <c r="AF357" s="219"/>
      <c r="AG357" s="219"/>
      <c r="AH357" s="219"/>
      <c r="AI357" s="219"/>
      <c r="AJ357" s="219"/>
      <c r="AK357" s="219"/>
      <c r="AL357" s="219"/>
      <c r="AM357" s="219"/>
      <c r="AN357" s="219"/>
      <c r="AO357" s="219"/>
      <c r="AP357" s="219"/>
      <c r="AQ357" s="219"/>
      <c r="AR357" s="219"/>
      <c r="AS357" s="219"/>
      <c r="AT357" s="219"/>
      <c r="AU357" s="220"/>
      <c r="AV357" s="220"/>
      <c r="AW357" s="4"/>
    </row>
    <row r="358" spans="1:49" ht="13.5">
      <c r="A358" s="6"/>
      <c r="B358" s="6"/>
      <c r="C358" s="6"/>
      <c r="D358" s="6"/>
      <c r="E358" s="6"/>
      <c r="F358" s="6"/>
      <c r="G358" s="6"/>
      <c r="H358" s="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275"/>
      <c r="AA358" s="219"/>
      <c r="AB358" s="219"/>
      <c r="AC358" s="219"/>
      <c r="AD358" s="219"/>
      <c r="AE358" s="219"/>
      <c r="AF358" s="219"/>
      <c r="AG358" s="219"/>
      <c r="AH358" s="219"/>
      <c r="AI358" s="219"/>
      <c r="AJ358" s="219"/>
      <c r="AK358" s="219"/>
      <c r="AL358" s="219"/>
      <c r="AM358" s="219"/>
      <c r="AN358" s="219"/>
      <c r="AO358" s="219"/>
      <c r="AP358" s="219"/>
      <c r="AQ358" s="219"/>
      <c r="AR358" s="219"/>
      <c r="AS358" s="219"/>
      <c r="AT358" s="219"/>
      <c r="AU358" s="220"/>
      <c r="AV358" s="220"/>
      <c r="AW358" s="4"/>
    </row>
    <row r="359" spans="1:49" ht="13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275"/>
      <c r="AA359" s="219"/>
      <c r="AB359" s="219"/>
      <c r="AC359" s="219"/>
      <c r="AD359" s="219"/>
      <c r="AE359" s="219"/>
      <c r="AF359" s="219"/>
      <c r="AG359" s="219"/>
      <c r="AH359" s="219"/>
      <c r="AI359" s="219"/>
      <c r="AJ359" s="219"/>
      <c r="AK359" s="219"/>
      <c r="AL359" s="219"/>
      <c r="AM359" s="219"/>
      <c r="AN359" s="219"/>
      <c r="AO359" s="219"/>
      <c r="AP359" s="219"/>
      <c r="AQ359" s="219"/>
      <c r="AR359" s="219"/>
      <c r="AS359" s="219"/>
      <c r="AT359" s="219"/>
      <c r="AU359" s="220"/>
      <c r="AV359" s="220"/>
      <c r="AW359" s="4"/>
    </row>
    <row r="360" spans="1:49" ht="13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275"/>
      <c r="AA360" s="219"/>
      <c r="AB360" s="219"/>
      <c r="AC360" s="219"/>
      <c r="AD360" s="219"/>
      <c r="AE360" s="219"/>
      <c r="AF360" s="219"/>
      <c r="AG360" s="219"/>
      <c r="AH360" s="219"/>
      <c r="AI360" s="219"/>
      <c r="AJ360" s="219"/>
      <c r="AK360" s="219"/>
      <c r="AL360" s="219"/>
      <c r="AM360" s="219"/>
      <c r="AN360" s="219"/>
      <c r="AO360" s="219"/>
      <c r="AP360" s="219"/>
      <c r="AQ360" s="219"/>
      <c r="AR360" s="219"/>
      <c r="AS360" s="219"/>
      <c r="AT360" s="219"/>
      <c r="AU360" s="220"/>
      <c r="AV360" s="220"/>
      <c r="AW360" s="4"/>
    </row>
    <row r="361" spans="1:49" ht="13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275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20"/>
      <c r="AV361" s="220"/>
      <c r="AW361" s="4"/>
    </row>
    <row r="362" spans="1:49" ht="13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275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20"/>
      <c r="AV362" s="220"/>
      <c r="AW362" s="4"/>
    </row>
    <row r="363" spans="1:49" ht="13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275"/>
      <c r="AA363" s="219"/>
      <c r="AB363" s="219"/>
      <c r="AC363" s="219"/>
      <c r="AD363" s="219"/>
      <c r="AE363" s="219"/>
      <c r="AF363" s="219"/>
      <c r="AG363" s="219"/>
      <c r="AH363" s="219"/>
      <c r="AI363" s="219"/>
      <c r="AJ363" s="219"/>
      <c r="AK363" s="219"/>
      <c r="AL363" s="219"/>
      <c r="AM363" s="219"/>
      <c r="AN363" s="219"/>
      <c r="AO363" s="219"/>
      <c r="AP363" s="219"/>
      <c r="AQ363" s="219"/>
      <c r="AR363" s="219"/>
      <c r="AS363" s="219"/>
      <c r="AT363" s="219"/>
      <c r="AU363" s="220"/>
      <c r="AV363" s="220"/>
      <c r="AW363" s="4"/>
    </row>
    <row r="364" spans="1:49" ht="13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275"/>
      <c r="AA364" s="219"/>
      <c r="AB364" s="219"/>
      <c r="AC364" s="219"/>
      <c r="AD364" s="219"/>
      <c r="AE364" s="219"/>
      <c r="AF364" s="219"/>
      <c r="AG364" s="219"/>
      <c r="AH364" s="219"/>
      <c r="AI364" s="219"/>
      <c r="AJ364" s="219"/>
      <c r="AK364" s="219"/>
      <c r="AL364" s="219"/>
      <c r="AM364" s="219"/>
      <c r="AN364" s="219"/>
      <c r="AO364" s="219"/>
      <c r="AP364" s="219"/>
      <c r="AQ364" s="219"/>
      <c r="AR364" s="219"/>
      <c r="AS364" s="219"/>
      <c r="AT364" s="219"/>
      <c r="AU364" s="220"/>
      <c r="AV364" s="220"/>
      <c r="AW364" s="4"/>
    </row>
    <row r="365" spans="1:49" ht="13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275"/>
      <c r="AA365" s="219"/>
      <c r="AB365" s="219"/>
      <c r="AC365" s="219"/>
      <c r="AD365" s="219"/>
      <c r="AE365" s="219"/>
      <c r="AF365" s="219"/>
      <c r="AG365" s="219"/>
      <c r="AH365" s="219"/>
      <c r="AI365" s="219"/>
      <c r="AJ365" s="219"/>
      <c r="AK365" s="219"/>
      <c r="AL365" s="219"/>
      <c r="AM365" s="219"/>
      <c r="AN365" s="219"/>
      <c r="AO365" s="219"/>
      <c r="AP365" s="219"/>
      <c r="AQ365" s="219"/>
      <c r="AR365" s="219"/>
      <c r="AS365" s="219"/>
      <c r="AT365" s="219"/>
      <c r="AU365" s="220"/>
      <c r="AV365" s="220"/>
      <c r="AW365" s="4"/>
    </row>
    <row r="366" spans="1:49" ht="13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275"/>
      <c r="AA366" s="219"/>
      <c r="AB366" s="219"/>
      <c r="AC366" s="219"/>
      <c r="AD366" s="219"/>
      <c r="AE366" s="219"/>
      <c r="AF366" s="219"/>
      <c r="AG366" s="219"/>
      <c r="AH366" s="219"/>
      <c r="AI366" s="219"/>
      <c r="AJ366" s="219"/>
      <c r="AK366" s="219"/>
      <c r="AL366" s="219"/>
      <c r="AM366" s="219"/>
      <c r="AN366" s="219"/>
      <c r="AO366" s="219"/>
      <c r="AP366" s="219"/>
      <c r="AQ366" s="219"/>
      <c r="AR366" s="219"/>
      <c r="AS366" s="219"/>
      <c r="AT366" s="219"/>
      <c r="AU366" s="220"/>
      <c r="AV366" s="220"/>
      <c r="AW366" s="4"/>
    </row>
    <row r="367" spans="1:49" ht="13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275"/>
      <c r="AA367" s="220"/>
      <c r="AB367" s="220"/>
      <c r="AC367" s="220"/>
      <c r="AD367" s="220"/>
      <c r="AE367" s="220"/>
      <c r="AF367" s="220"/>
      <c r="AG367" s="220"/>
      <c r="AH367" s="220"/>
      <c r="AI367" s="220"/>
      <c r="AJ367" s="220"/>
      <c r="AK367" s="220"/>
      <c r="AL367" s="220"/>
      <c r="AM367" s="220"/>
      <c r="AN367" s="220"/>
      <c r="AO367" s="220"/>
      <c r="AP367" s="220"/>
      <c r="AQ367" s="220"/>
      <c r="AR367" s="220"/>
      <c r="AS367" s="220"/>
      <c r="AT367" s="220"/>
      <c r="AU367" s="220"/>
      <c r="AV367" s="220"/>
      <c r="AW367" s="4"/>
    </row>
    <row r="368" spans="1:49" ht="13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275"/>
      <c r="AA368" s="220"/>
      <c r="AB368" s="220"/>
      <c r="AC368" s="220"/>
      <c r="AD368" s="220"/>
      <c r="AE368" s="220"/>
      <c r="AF368" s="220"/>
      <c r="AG368" s="220"/>
      <c r="AH368" s="220"/>
      <c r="AI368" s="220"/>
      <c r="AJ368" s="220"/>
      <c r="AK368" s="220"/>
      <c r="AL368" s="220"/>
      <c r="AM368" s="220"/>
      <c r="AN368" s="220"/>
      <c r="AO368" s="220"/>
      <c r="AP368" s="220"/>
      <c r="AQ368" s="220"/>
      <c r="AR368" s="220"/>
      <c r="AS368" s="220"/>
      <c r="AT368" s="220"/>
      <c r="AU368" s="220"/>
      <c r="AV368" s="220"/>
      <c r="AW368" s="4"/>
    </row>
    <row r="369" spans="26:49" ht="12.75">
      <c r="Z369" s="216"/>
      <c r="AA369" s="220"/>
      <c r="AB369" s="220"/>
      <c r="AC369" s="220"/>
      <c r="AD369" s="220"/>
      <c r="AE369" s="220"/>
      <c r="AF369" s="220"/>
      <c r="AG369" s="220"/>
      <c r="AH369" s="220"/>
      <c r="AI369" s="220"/>
      <c r="AJ369" s="220"/>
      <c r="AK369" s="220"/>
      <c r="AL369" s="220"/>
      <c r="AM369" s="220"/>
      <c r="AN369" s="220"/>
      <c r="AO369" s="220"/>
      <c r="AP369" s="220"/>
      <c r="AQ369" s="220"/>
      <c r="AR369" s="220"/>
      <c r="AS369" s="220"/>
      <c r="AT369" s="220"/>
      <c r="AU369" s="220"/>
      <c r="AV369" s="220"/>
      <c r="AW369" s="4"/>
    </row>
    <row r="370" spans="26:49" ht="12.75">
      <c r="Z370" s="216"/>
      <c r="AA370" s="220"/>
      <c r="AB370" s="220"/>
      <c r="AC370" s="220"/>
      <c r="AD370" s="220"/>
      <c r="AE370" s="220"/>
      <c r="AF370" s="220"/>
      <c r="AG370" s="220"/>
      <c r="AH370" s="220"/>
      <c r="AI370" s="220"/>
      <c r="AJ370" s="220"/>
      <c r="AK370" s="220"/>
      <c r="AL370" s="220"/>
      <c r="AM370" s="220"/>
      <c r="AN370" s="220"/>
      <c r="AO370" s="220"/>
      <c r="AP370" s="220"/>
      <c r="AQ370" s="220"/>
      <c r="AR370" s="220"/>
      <c r="AS370" s="220"/>
      <c r="AT370" s="220"/>
      <c r="AU370" s="220"/>
      <c r="AV370" s="220"/>
      <c r="AW370" s="4"/>
    </row>
    <row r="371" spans="26:49" ht="12.75">
      <c r="Z371" s="216"/>
      <c r="AA371" s="220"/>
      <c r="AB371" s="220"/>
      <c r="AC371" s="220"/>
      <c r="AD371" s="220"/>
      <c r="AE371" s="220"/>
      <c r="AF371" s="220"/>
      <c r="AG371" s="220"/>
      <c r="AH371" s="220"/>
      <c r="AI371" s="220"/>
      <c r="AJ371" s="220"/>
      <c r="AK371" s="220"/>
      <c r="AL371" s="220"/>
      <c r="AM371" s="220"/>
      <c r="AN371" s="220"/>
      <c r="AO371" s="220"/>
      <c r="AP371" s="220"/>
      <c r="AQ371" s="220"/>
      <c r="AR371" s="220"/>
      <c r="AS371" s="220"/>
      <c r="AT371" s="220"/>
      <c r="AU371" s="220"/>
      <c r="AV371" s="220"/>
      <c r="AW371" s="4"/>
    </row>
    <row r="372" spans="26:49" ht="12.75">
      <c r="Z372" s="216"/>
      <c r="AA372" s="220"/>
      <c r="AB372" s="220"/>
      <c r="AC372" s="220"/>
      <c r="AD372" s="220"/>
      <c r="AE372" s="220"/>
      <c r="AF372" s="220"/>
      <c r="AG372" s="220"/>
      <c r="AH372" s="220"/>
      <c r="AI372" s="220"/>
      <c r="AJ372" s="220"/>
      <c r="AK372" s="220"/>
      <c r="AL372" s="220"/>
      <c r="AM372" s="220"/>
      <c r="AN372" s="220"/>
      <c r="AO372" s="220"/>
      <c r="AP372" s="220"/>
      <c r="AQ372" s="220"/>
      <c r="AR372" s="220"/>
      <c r="AS372" s="220"/>
      <c r="AT372" s="220"/>
      <c r="AU372" s="220"/>
      <c r="AV372" s="220"/>
      <c r="AW372" s="4"/>
    </row>
    <row r="373" spans="26:49" ht="12.75">
      <c r="Z373" s="216"/>
      <c r="AA373" s="220"/>
      <c r="AB373" s="220"/>
      <c r="AC373" s="220"/>
      <c r="AD373" s="220"/>
      <c r="AE373" s="220"/>
      <c r="AF373" s="220"/>
      <c r="AG373" s="220"/>
      <c r="AH373" s="220"/>
      <c r="AI373" s="220"/>
      <c r="AJ373" s="220"/>
      <c r="AK373" s="220"/>
      <c r="AL373" s="220"/>
      <c r="AM373" s="220"/>
      <c r="AN373" s="220"/>
      <c r="AO373" s="220"/>
      <c r="AP373" s="220"/>
      <c r="AQ373" s="220"/>
      <c r="AR373" s="220"/>
      <c r="AS373" s="220"/>
      <c r="AT373" s="220"/>
      <c r="AU373" s="220"/>
      <c r="AV373" s="220"/>
      <c r="AW373" s="4"/>
    </row>
    <row r="374" spans="26:49" ht="12.75">
      <c r="Z374" s="216"/>
      <c r="AA374" s="220"/>
      <c r="AB374" s="220"/>
      <c r="AC374" s="220"/>
      <c r="AD374" s="220"/>
      <c r="AE374" s="220"/>
      <c r="AF374" s="220"/>
      <c r="AG374" s="220"/>
      <c r="AH374" s="220"/>
      <c r="AI374" s="220"/>
      <c r="AJ374" s="220"/>
      <c r="AK374" s="220"/>
      <c r="AL374" s="220"/>
      <c r="AM374" s="220"/>
      <c r="AN374" s="220"/>
      <c r="AO374" s="220"/>
      <c r="AP374" s="220"/>
      <c r="AQ374" s="220"/>
      <c r="AR374" s="220"/>
      <c r="AS374" s="220"/>
      <c r="AT374" s="220"/>
      <c r="AU374" s="220"/>
      <c r="AV374" s="220"/>
      <c r="AW374" s="4"/>
    </row>
    <row r="375" spans="26:49" ht="12.75">
      <c r="Z375" s="216"/>
      <c r="AA375" s="220"/>
      <c r="AB375" s="220"/>
      <c r="AC375" s="220"/>
      <c r="AD375" s="220"/>
      <c r="AE375" s="220"/>
      <c r="AF375" s="220"/>
      <c r="AG375" s="220"/>
      <c r="AH375" s="220"/>
      <c r="AI375" s="220"/>
      <c r="AJ375" s="220"/>
      <c r="AK375" s="220"/>
      <c r="AL375" s="220"/>
      <c r="AM375" s="220"/>
      <c r="AN375" s="220"/>
      <c r="AO375" s="220"/>
      <c r="AP375" s="220"/>
      <c r="AQ375" s="220"/>
      <c r="AR375" s="220"/>
      <c r="AS375" s="220"/>
      <c r="AT375" s="220"/>
      <c r="AU375" s="220"/>
      <c r="AV375" s="220"/>
      <c r="AW375" s="4"/>
    </row>
    <row r="376" spans="26:49" ht="12.75">
      <c r="Z376" s="216"/>
      <c r="AA376" s="220"/>
      <c r="AB376" s="220"/>
      <c r="AC376" s="220"/>
      <c r="AD376" s="220"/>
      <c r="AE376" s="220"/>
      <c r="AF376" s="220"/>
      <c r="AG376" s="220"/>
      <c r="AH376" s="220"/>
      <c r="AI376" s="220"/>
      <c r="AJ376" s="220"/>
      <c r="AK376" s="220"/>
      <c r="AL376" s="220"/>
      <c r="AM376" s="220"/>
      <c r="AN376" s="220"/>
      <c r="AO376" s="220"/>
      <c r="AP376" s="220"/>
      <c r="AQ376" s="220"/>
      <c r="AR376" s="220"/>
      <c r="AS376" s="220"/>
      <c r="AT376" s="220"/>
      <c r="AU376" s="220"/>
      <c r="AV376" s="220"/>
      <c r="AW376" s="4"/>
    </row>
    <row r="377" spans="26:49" ht="12.75">
      <c r="Z377" s="216"/>
      <c r="AA377" s="220"/>
      <c r="AB377" s="220"/>
      <c r="AC377" s="220"/>
      <c r="AD377" s="220"/>
      <c r="AE377" s="220"/>
      <c r="AF377" s="220"/>
      <c r="AG377" s="220"/>
      <c r="AH377" s="220"/>
      <c r="AI377" s="220"/>
      <c r="AJ377" s="220"/>
      <c r="AK377" s="220"/>
      <c r="AL377" s="220"/>
      <c r="AM377" s="220"/>
      <c r="AN377" s="220"/>
      <c r="AO377" s="220"/>
      <c r="AP377" s="220"/>
      <c r="AQ377" s="220"/>
      <c r="AR377" s="220"/>
      <c r="AS377" s="220"/>
      <c r="AT377" s="220"/>
      <c r="AU377" s="220"/>
      <c r="AV377" s="220"/>
      <c r="AW377" s="4"/>
    </row>
    <row r="378" spans="26:49" ht="12.75">
      <c r="Z378" s="216"/>
      <c r="AA378" s="220"/>
      <c r="AB378" s="220"/>
      <c r="AC378" s="220"/>
      <c r="AD378" s="220"/>
      <c r="AE378" s="220"/>
      <c r="AF378" s="220"/>
      <c r="AG378" s="220"/>
      <c r="AH378" s="220"/>
      <c r="AI378" s="220"/>
      <c r="AJ378" s="220"/>
      <c r="AK378" s="220"/>
      <c r="AL378" s="220"/>
      <c r="AM378" s="220"/>
      <c r="AN378" s="220"/>
      <c r="AO378" s="220"/>
      <c r="AP378" s="220"/>
      <c r="AQ378" s="220"/>
      <c r="AR378" s="220"/>
      <c r="AS378" s="220"/>
      <c r="AT378" s="220"/>
      <c r="AU378" s="220"/>
      <c r="AV378" s="220"/>
      <c r="AW378" s="4"/>
    </row>
    <row r="379" spans="26:49" ht="12.75">
      <c r="Z379" s="216"/>
      <c r="AA379" s="220"/>
      <c r="AB379" s="220"/>
      <c r="AC379" s="220"/>
      <c r="AD379" s="220"/>
      <c r="AE379" s="220"/>
      <c r="AF379" s="220"/>
      <c r="AG379" s="220"/>
      <c r="AH379" s="220"/>
      <c r="AI379" s="220"/>
      <c r="AJ379" s="220"/>
      <c r="AK379" s="220"/>
      <c r="AL379" s="220"/>
      <c r="AM379" s="220"/>
      <c r="AN379" s="220"/>
      <c r="AO379" s="220"/>
      <c r="AP379" s="220"/>
      <c r="AQ379" s="220"/>
      <c r="AR379" s="220"/>
      <c r="AS379" s="220"/>
      <c r="AT379" s="220"/>
      <c r="AU379" s="220"/>
      <c r="AV379" s="220"/>
      <c r="AW379" s="4"/>
    </row>
    <row r="380" spans="26:49" ht="12.75">
      <c r="Z380" s="216"/>
      <c r="AA380" s="220"/>
      <c r="AB380" s="220"/>
      <c r="AC380" s="220"/>
      <c r="AD380" s="220"/>
      <c r="AE380" s="220"/>
      <c r="AF380" s="220"/>
      <c r="AG380" s="220"/>
      <c r="AH380" s="220"/>
      <c r="AI380" s="220"/>
      <c r="AJ380" s="220"/>
      <c r="AK380" s="220"/>
      <c r="AL380" s="220"/>
      <c r="AM380" s="220"/>
      <c r="AN380" s="220"/>
      <c r="AO380" s="220"/>
      <c r="AP380" s="220"/>
      <c r="AQ380" s="220"/>
      <c r="AR380" s="220"/>
      <c r="AS380" s="220"/>
      <c r="AT380" s="220"/>
      <c r="AU380" s="220"/>
      <c r="AV380" s="220"/>
      <c r="AW380" s="4"/>
    </row>
    <row r="381" spans="26:49" ht="12.75">
      <c r="Z381" s="216"/>
      <c r="AA381" s="220"/>
      <c r="AB381" s="220"/>
      <c r="AC381" s="220"/>
      <c r="AD381" s="220"/>
      <c r="AE381" s="220"/>
      <c r="AF381" s="220"/>
      <c r="AG381" s="220"/>
      <c r="AH381" s="220"/>
      <c r="AI381" s="220"/>
      <c r="AJ381" s="220"/>
      <c r="AK381" s="220"/>
      <c r="AL381" s="220"/>
      <c r="AM381" s="220"/>
      <c r="AN381" s="220"/>
      <c r="AO381" s="220"/>
      <c r="AP381" s="220"/>
      <c r="AQ381" s="220"/>
      <c r="AR381" s="220"/>
      <c r="AS381" s="220"/>
      <c r="AT381" s="220"/>
      <c r="AU381" s="220"/>
      <c r="AV381" s="220"/>
      <c r="AW381" s="4"/>
    </row>
    <row r="382" spans="26:49" ht="12.75">
      <c r="Z382" s="216"/>
      <c r="AA382" s="220"/>
      <c r="AB382" s="220"/>
      <c r="AC382" s="220"/>
      <c r="AD382" s="220"/>
      <c r="AE382" s="220"/>
      <c r="AF382" s="220"/>
      <c r="AG382" s="220"/>
      <c r="AH382" s="220"/>
      <c r="AI382" s="220"/>
      <c r="AJ382" s="220"/>
      <c r="AK382" s="220"/>
      <c r="AL382" s="220"/>
      <c r="AM382" s="220"/>
      <c r="AN382" s="220"/>
      <c r="AO382" s="220"/>
      <c r="AP382" s="220"/>
      <c r="AQ382" s="220"/>
      <c r="AR382" s="220"/>
      <c r="AS382" s="220"/>
      <c r="AT382" s="220"/>
      <c r="AU382" s="220"/>
      <c r="AV382" s="220"/>
      <c r="AW382" s="4"/>
    </row>
    <row r="383" spans="26:49" ht="12.75">
      <c r="Z383" s="216"/>
      <c r="AA383" s="220"/>
      <c r="AB383" s="220"/>
      <c r="AC383" s="220"/>
      <c r="AD383" s="220"/>
      <c r="AE383" s="220"/>
      <c r="AF383" s="220"/>
      <c r="AG383" s="220"/>
      <c r="AH383" s="220"/>
      <c r="AI383" s="220"/>
      <c r="AJ383" s="220"/>
      <c r="AK383" s="220"/>
      <c r="AL383" s="220"/>
      <c r="AM383" s="220"/>
      <c r="AN383" s="220"/>
      <c r="AO383" s="220"/>
      <c r="AP383" s="220"/>
      <c r="AQ383" s="220"/>
      <c r="AR383" s="220"/>
      <c r="AS383" s="220"/>
      <c r="AT383" s="220"/>
      <c r="AU383" s="220"/>
      <c r="AV383" s="220"/>
      <c r="AW383" s="4"/>
    </row>
    <row r="384" spans="26:49" ht="12.75">
      <c r="Z384" s="216"/>
      <c r="AA384" s="220"/>
      <c r="AB384" s="220"/>
      <c r="AC384" s="220"/>
      <c r="AD384" s="220"/>
      <c r="AE384" s="220"/>
      <c r="AF384" s="220"/>
      <c r="AG384" s="220"/>
      <c r="AH384" s="220"/>
      <c r="AI384" s="220"/>
      <c r="AJ384" s="220"/>
      <c r="AK384" s="220"/>
      <c r="AL384" s="220"/>
      <c r="AM384" s="220"/>
      <c r="AN384" s="220"/>
      <c r="AO384" s="220"/>
      <c r="AP384" s="220"/>
      <c r="AQ384" s="220"/>
      <c r="AR384" s="220"/>
      <c r="AS384" s="220"/>
      <c r="AT384" s="220"/>
      <c r="AU384" s="220"/>
      <c r="AV384" s="220"/>
      <c r="AW384" s="4"/>
    </row>
    <row r="385" spans="26:49" ht="12.75">
      <c r="Z385" s="216"/>
      <c r="AA385" s="220"/>
      <c r="AB385" s="220"/>
      <c r="AC385" s="220"/>
      <c r="AD385" s="220"/>
      <c r="AE385" s="220"/>
      <c r="AF385" s="220"/>
      <c r="AG385" s="220"/>
      <c r="AH385" s="220"/>
      <c r="AI385" s="220"/>
      <c r="AJ385" s="220"/>
      <c r="AK385" s="220"/>
      <c r="AL385" s="220"/>
      <c r="AM385" s="220"/>
      <c r="AN385" s="220"/>
      <c r="AO385" s="220"/>
      <c r="AP385" s="220"/>
      <c r="AQ385" s="220"/>
      <c r="AR385" s="220"/>
      <c r="AS385" s="220"/>
      <c r="AT385" s="220"/>
      <c r="AU385" s="220"/>
      <c r="AV385" s="220"/>
      <c r="AW385" s="4"/>
    </row>
    <row r="386" spans="26:49" ht="12.75">
      <c r="Z386" s="216"/>
      <c r="AA386" s="220"/>
      <c r="AB386" s="220"/>
      <c r="AC386" s="220"/>
      <c r="AD386" s="220"/>
      <c r="AE386" s="220"/>
      <c r="AF386" s="220"/>
      <c r="AG386" s="220"/>
      <c r="AH386" s="220"/>
      <c r="AI386" s="220"/>
      <c r="AJ386" s="220"/>
      <c r="AK386" s="220"/>
      <c r="AL386" s="220"/>
      <c r="AM386" s="220"/>
      <c r="AN386" s="220"/>
      <c r="AO386" s="220"/>
      <c r="AP386" s="220"/>
      <c r="AQ386" s="220"/>
      <c r="AR386" s="220"/>
      <c r="AS386" s="220"/>
      <c r="AT386" s="220"/>
      <c r="AU386" s="220"/>
      <c r="AV386" s="220"/>
      <c r="AW386" s="4"/>
    </row>
    <row r="387" spans="26:49" ht="12.75">
      <c r="Z387" s="216"/>
      <c r="AA387" s="220"/>
      <c r="AB387" s="220"/>
      <c r="AC387" s="220"/>
      <c r="AD387" s="220"/>
      <c r="AE387" s="220"/>
      <c r="AF387" s="220"/>
      <c r="AG387" s="220"/>
      <c r="AH387" s="220"/>
      <c r="AI387" s="220"/>
      <c r="AJ387" s="220"/>
      <c r="AK387" s="220"/>
      <c r="AL387" s="220"/>
      <c r="AM387" s="220"/>
      <c r="AN387" s="220"/>
      <c r="AO387" s="220"/>
      <c r="AP387" s="220"/>
      <c r="AQ387" s="220"/>
      <c r="AR387" s="220"/>
      <c r="AS387" s="220"/>
      <c r="AT387" s="220"/>
      <c r="AU387" s="220"/>
      <c r="AV387" s="220"/>
      <c r="AW387" s="4"/>
    </row>
    <row r="388" spans="26:49" ht="12.75">
      <c r="Z388" s="216"/>
      <c r="AA388" s="220"/>
      <c r="AB388" s="220"/>
      <c r="AC388" s="220"/>
      <c r="AD388" s="220"/>
      <c r="AE388" s="220"/>
      <c r="AF388" s="220"/>
      <c r="AG388" s="220"/>
      <c r="AH388" s="220"/>
      <c r="AI388" s="220"/>
      <c r="AJ388" s="220"/>
      <c r="AK388" s="220"/>
      <c r="AL388" s="220"/>
      <c r="AM388" s="220"/>
      <c r="AN388" s="220"/>
      <c r="AO388" s="220"/>
      <c r="AP388" s="220"/>
      <c r="AQ388" s="220"/>
      <c r="AR388" s="220"/>
      <c r="AS388" s="220"/>
      <c r="AT388" s="220"/>
      <c r="AU388" s="220"/>
      <c r="AV388" s="220"/>
      <c r="AW388" s="4"/>
    </row>
    <row r="389" spans="26:49" ht="12.75">
      <c r="Z389" s="216"/>
      <c r="AA389" s="220"/>
      <c r="AB389" s="220"/>
      <c r="AC389" s="220"/>
      <c r="AD389" s="220"/>
      <c r="AE389" s="220"/>
      <c r="AF389" s="220"/>
      <c r="AG389" s="220"/>
      <c r="AH389" s="220"/>
      <c r="AI389" s="220"/>
      <c r="AJ389" s="220"/>
      <c r="AK389" s="220"/>
      <c r="AL389" s="220"/>
      <c r="AM389" s="220"/>
      <c r="AN389" s="220"/>
      <c r="AO389" s="220"/>
      <c r="AP389" s="220"/>
      <c r="AQ389" s="220"/>
      <c r="AR389" s="220"/>
      <c r="AS389" s="220"/>
      <c r="AT389" s="220"/>
      <c r="AU389" s="220"/>
      <c r="AV389" s="220"/>
      <c r="AW389" s="4"/>
    </row>
    <row r="390" spans="26:49" ht="12.75">
      <c r="Z390" s="216"/>
      <c r="AA390" s="220"/>
      <c r="AB390" s="220"/>
      <c r="AC390" s="220"/>
      <c r="AD390" s="220"/>
      <c r="AE390" s="220"/>
      <c r="AF390" s="220"/>
      <c r="AG390" s="220"/>
      <c r="AH390" s="220"/>
      <c r="AI390" s="220"/>
      <c r="AJ390" s="220"/>
      <c r="AK390" s="220"/>
      <c r="AL390" s="220"/>
      <c r="AM390" s="220"/>
      <c r="AN390" s="220"/>
      <c r="AO390" s="220"/>
      <c r="AP390" s="220"/>
      <c r="AQ390" s="220"/>
      <c r="AR390" s="220"/>
      <c r="AS390" s="220"/>
      <c r="AT390" s="220"/>
      <c r="AU390" s="220"/>
      <c r="AV390" s="220"/>
      <c r="AW390" s="4"/>
    </row>
    <row r="391" spans="26:49" ht="12.75">
      <c r="Z391" s="216"/>
      <c r="AA391" s="220"/>
      <c r="AB391" s="220"/>
      <c r="AC391" s="220"/>
      <c r="AD391" s="220"/>
      <c r="AE391" s="220"/>
      <c r="AF391" s="220"/>
      <c r="AG391" s="220"/>
      <c r="AH391" s="220"/>
      <c r="AI391" s="220"/>
      <c r="AJ391" s="220"/>
      <c r="AK391" s="220"/>
      <c r="AL391" s="220"/>
      <c r="AM391" s="220"/>
      <c r="AN391" s="220"/>
      <c r="AO391" s="220"/>
      <c r="AP391" s="220"/>
      <c r="AQ391" s="220"/>
      <c r="AR391" s="220"/>
      <c r="AS391" s="220"/>
      <c r="AT391" s="220"/>
      <c r="AU391" s="220"/>
      <c r="AV391" s="220"/>
      <c r="AW391" s="4"/>
    </row>
    <row r="392" spans="26:49" ht="12.75">
      <c r="Z392" s="216"/>
      <c r="AA392" s="220"/>
      <c r="AB392" s="220"/>
      <c r="AC392" s="220"/>
      <c r="AD392" s="220"/>
      <c r="AE392" s="220"/>
      <c r="AF392" s="220"/>
      <c r="AG392" s="220"/>
      <c r="AH392" s="220"/>
      <c r="AI392" s="220"/>
      <c r="AJ392" s="220"/>
      <c r="AK392" s="220"/>
      <c r="AL392" s="220"/>
      <c r="AM392" s="220"/>
      <c r="AN392" s="220"/>
      <c r="AO392" s="220"/>
      <c r="AP392" s="220"/>
      <c r="AQ392" s="220"/>
      <c r="AR392" s="220"/>
      <c r="AS392" s="220"/>
      <c r="AT392" s="220"/>
      <c r="AU392" s="220"/>
      <c r="AV392" s="220"/>
      <c r="AW392" s="4"/>
    </row>
    <row r="393" spans="26:49" ht="12.75">
      <c r="Z393" s="216"/>
      <c r="AA393" s="220"/>
      <c r="AB393" s="220"/>
      <c r="AC393" s="220"/>
      <c r="AD393" s="220"/>
      <c r="AE393" s="220"/>
      <c r="AF393" s="220"/>
      <c r="AG393" s="220"/>
      <c r="AH393" s="220"/>
      <c r="AI393" s="220"/>
      <c r="AJ393" s="220"/>
      <c r="AK393" s="220"/>
      <c r="AL393" s="220"/>
      <c r="AM393" s="220"/>
      <c r="AN393" s="220"/>
      <c r="AO393" s="220"/>
      <c r="AP393" s="220"/>
      <c r="AQ393" s="220"/>
      <c r="AR393" s="220"/>
      <c r="AS393" s="220"/>
      <c r="AT393" s="220"/>
      <c r="AU393" s="220"/>
      <c r="AV393" s="220"/>
      <c r="AW393" s="4"/>
    </row>
    <row r="394" spans="26:49" ht="12.75">
      <c r="Z394" s="216"/>
      <c r="AA394" s="220"/>
      <c r="AB394" s="220"/>
      <c r="AC394" s="220"/>
      <c r="AD394" s="220"/>
      <c r="AE394" s="220"/>
      <c r="AF394" s="220"/>
      <c r="AG394" s="220"/>
      <c r="AH394" s="220"/>
      <c r="AI394" s="220"/>
      <c r="AJ394" s="220"/>
      <c r="AK394" s="220"/>
      <c r="AL394" s="220"/>
      <c r="AM394" s="220"/>
      <c r="AN394" s="220"/>
      <c r="AO394" s="220"/>
      <c r="AP394" s="220"/>
      <c r="AQ394" s="220"/>
      <c r="AR394" s="220"/>
      <c r="AS394" s="220"/>
      <c r="AT394" s="220"/>
      <c r="AU394" s="220"/>
      <c r="AV394" s="220"/>
      <c r="AW394" s="4"/>
    </row>
    <row r="395" spans="26:49" ht="12.75">
      <c r="Z395" s="216"/>
      <c r="AA395" s="220"/>
      <c r="AB395" s="220"/>
      <c r="AC395" s="220"/>
      <c r="AD395" s="220"/>
      <c r="AE395" s="220"/>
      <c r="AF395" s="220"/>
      <c r="AG395" s="220"/>
      <c r="AH395" s="220"/>
      <c r="AI395" s="220"/>
      <c r="AJ395" s="220"/>
      <c r="AK395" s="220"/>
      <c r="AL395" s="220"/>
      <c r="AM395" s="220"/>
      <c r="AN395" s="220"/>
      <c r="AO395" s="220"/>
      <c r="AP395" s="220"/>
      <c r="AQ395" s="220"/>
      <c r="AR395" s="220"/>
      <c r="AS395" s="220"/>
      <c r="AT395" s="220"/>
      <c r="AU395" s="220"/>
      <c r="AV395" s="220"/>
      <c r="AW395" s="4"/>
    </row>
    <row r="396" spans="26:49" ht="12.75">
      <c r="Z396" s="216"/>
      <c r="AA396" s="220"/>
      <c r="AB396" s="220"/>
      <c r="AC396" s="220"/>
      <c r="AD396" s="220"/>
      <c r="AE396" s="220"/>
      <c r="AF396" s="220"/>
      <c r="AG396" s="220"/>
      <c r="AH396" s="220"/>
      <c r="AI396" s="220"/>
      <c r="AJ396" s="220"/>
      <c r="AK396" s="220"/>
      <c r="AL396" s="220"/>
      <c r="AM396" s="220"/>
      <c r="AN396" s="220"/>
      <c r="AO396" s="220"/>
      <c r="AP396" s="220"/>
      <c r="AQ396" s="220"/>
      <c r="AR396" s="220"/>
      <c r="AS396" s="220"/>
      <c r="AT396" s="220"/>
      <c r="AU396" s="220"/>
      <c r="AV396" s="220"/>
      <c r="AW396" s="4"/>
    </row>
    <row r="397" spans="26:49" ht="12.75">
      <c r="Z397" s="216"/>
      <c r="AA397" s="220"/>
      <c r="AB397" s="220"/>
      <c r="AC397" s="220"/>
      <c r="AD397" s="220"/>
      <c r="AE397" s="220"/>
      <c r="AF397" s="220"/>
      <c r="AG397" s="220"/>
      <c r="AH397" s="220"/>
      <c r="AI397" s="220"/>
      <c r="AJ397" s="220"/>
      <c r="AK397" s="220"/>
      <c r="AL397" s="220"/>
      <c r="AM397" s="220"/>
      <c r="AN397" s="220"/>
      <c r="AO397" s="220"/>
      <c r="AP397" s="220"/>
      <c r="AQ397" s="220"/>
      <c r="AR397" s="220"/>
      <c r="AS397" s="220"/>
      <c r="AT397" s="220"/>
      <c r="AU397" s="220"/>
      <c r="AV397" s="220"/>
      <c r="AW397" s="4"/>
    </row>
    <row r="398" spans="26:49" ht="12.75">
      <c r="Z398" s="216"/>
      <c r="AA398" s="220"/>
      <c r="AB398" s="220"/>
      <c r="AC398" s="220"/>
      <c r="AD398" s="220"/>
      <c r="AE398" s="220"/>
      <c r="AF398" s="220"/>
      <c r="AG398" s="220"/>
      <c r="AH398" s="220"/>
      <c r="AI398" s="220"/>
      <c r="AJ398" s="220"/>
      <c r="AK398" s="220"/>
      <c r="AL398" s="220"/>
      <c r="AM398" s="220"/>
      <c r="AN398" s="220"/>
      <c r="AO398" s="220"/>
      <c r="AP398" s="220"/>
      <c r="AQ398" s="220"/>
      <c r="AR398" s="220"/>
      <c r="AS398" s="220"/>
      <c r="AT398" s="220"/>
      <c r="AU398" s="220"/>
      <c r="AV398" s="220"/>
      <c r="AW398" s="4"/>
    </row>
    <row r="399" spans="26:49" ht="12.75">
      <c r="Z399" s="216"/>
      <c r="AA399" s="220"/>
      <c r="AB399" s="220"/>
      <c r="AC399" s="220"/>
      <c r="AD399" s="220"/>
      <c r="AE399" s="220"/>
      <c r="AF399" s="220"/>
      <c r="AG399" s="220"/>
      <c r="AH399" s="220"/>
      <c r="AI399" s="220"/>
      <c r="AJ399" s="220"/>
      <c r="AK399" s="220"/>
      <c r="AL399" s="220"/>
      <c r="AM399" s="220"/>
      <c r="AN399" s="220"/>
      <c r="AO399" s="220"/>
      <c r="AP399" s="220"/>
      <c r="AQ399" s="220"/>
      <c r="AR399" s="220"/>
      <c r="AS399" s="220"/>
      <c r="AT399" s="220"/>
      <c r="AU399" s="220"/>
      <c r="AV399" s="220"/>
      <c r="AW399" s="4"/>
    </row>
    <row r="400" spans="26:49" ht="12.75">
      <c r="Z400" s="216"/>
      <c r="AA400" s="220"/>
      <c r="AB400" s="220"/>
      <c r="AC400" s="220"/>
      <c r="AD400" s="220"/>
      <c r="AE400" s="220"/>
      <c r="AF400" s="220"/>
      <c r="AG400" s="220"/>
      <c r="AH400" s="220"/>
      <c r="AI400" s="220"/>
      <c r="AJ400" s="220"/>
      <c r="AK400" s="220"/>
      <c r="AL400" s="220"/>
      <c r="AM400" s="220"/>
      <c r="AN400" s="220"/>
      <c r="AO400" s="220"/>
      <c r="AP400" s="220"/>
      <c r="AQ400" s="220"/>
      <c r="AR400" s="220"/>
      <c r="AS400" s="220"/>
      <c r="AT400" s="220"/>
      <c r="AU400" s="220"/>
      <c r="AV400" s="220"/>
      <c r="AW400" s="4"/>
    </row>
    <row r="401" spans="26:49" ht="12.75">
      <c r="Z401" s="216"/>
      <c r="AA401" s="220"/>
      <c r="AB401" s="220"/>
      <c r="AC401" s="220"/>
      <c r="AD401" s="220"/>
      <c r="AE401" s="220"/>
      <c r="AF401" s="220"/>
      <c r="AG401" s="220"/>
      <c r="AH401" s="220"/>
      <c r="AI401" s="220"/>
      <c r="AJ401" s="220"/>
      <c r="AK401" s="220"/>
      <c r="AL401" s="220"/>
      <c r="AM401" s="220"/>
      <c r="AN401" s="220"/>
      <c r="AO401" s="220"/>
      <c r="AP401" s="220"/>
      <c r="AQ401" s="220"/>
      <c r="AR401" s="220"/>
      <c r="AS401" s="220"/>
      <c r="AT401" s="220"/>
      <c r="AU401" s="220"/>
      <c r="AV401" s="220"/>
      <c r="AW401" s="4"/>
    </row>
    <row r="402" spans="26:49" ht="12.75">
      <c r="Z402" s="216"/>
      <c r="AA402" s="220"/>
      <c r="AB402" s="220"/>
      <c r="AC402" s="220"/>
      <c r="AD402" s="220"/>
      <c r="AE402" s="220"/>
      <c r="AF402" s="220"/>
      <c r="AG402" s="220"/>
      <c r="AH402" s="220"/>
      <c r="AI402" s="220"/>
      <c r="AJ402" s="220"/>
      <c r="AK402" s="220"/>
      <c r="AL402" s="220"/>
      <c r="AM402" s="220"/>
      <c r="AN402" s="220"/>
      <c r="AO402" s="220"/>
      <c r="AP402" s="220"/>
      <c r="AQ402" s="220"/>
      <c r="AR402" s="220"/>
      <c r="AS402" s="220"/>
      <c r="AT402" s="220"/>
      <c r="AU402" s="220"/>
      <c r="AV402" s="220"/>
      <c r="AW402" s="4"/>
    </row>
    <row r="403" spans="26:49" ht="12.75">
      <c r="Z403" s="216"/>
      <c r="AA403" s="220"/>
      <c r="AB403" s="220"/>
      <c r="AC403" s="220"/>
      <c r="AD403" s="220"/>
      <c r="AE403" s="220"/>
      <c r="AF403" s="220"/>
      <c r="AG403" s="220"/>
      <c r="AH403" s="220"/>
      <c r="AI403" s="220"/>
      <c r="AJ403" s="220"/>
      <c r="AK403" s="220"/>
      <c r="AL403" s="220"/>
      <c r="AM403" s="220"/>
      <c r="AN403" s="220"/>
      <c r="AO403" s="220"/>
      <c r="AP403" s="220"/>
      <c r="AQ403" s="220"/>
      <c r="AR403" s="220"/>
      <c r="AS403" s="220"/>
      <c r="AT403" s="220"/>
      <c r="AU403" s="220"/>
      <c r="AV403" s="220"/>
      <c r="AW403" s="4"/>
    </row>
    <row r="404" spans="26:49" ht="12.75">
      <c r="Z404" s="216"/>
      <c r="AA404" s="220"/>
      <c r="AB404" s="220"/>
      <c r="AC404" s="220"/>
      <c r="AD404" s="220"/>
      <c r="AE404" s="220"/>
      <c r="AF404" s="220"/>
      <c r="AG404" s="220"/>
      <c r="AH404" s="220"/>
      <c r="AI404" s="220"/>
      <c r="AJ404" s="220"/>
      <c r="AK404" s="220"/>
      <c r="AL404" s="220"/>
      <c r="AM404" s="220"/>
      <c r="AN404" s="220"/>
      <c r="AO404" s="220"/>
      <c r="AP404" s="220"/>
      <c r="AQ404" s="220"/>
      <c r="AR404" s="220"/>
      <c r="AS404" s="220"/>
      <c r="AT404" s="220"/>
      <c r="AU404" s="220"/>
      <c r="AV404" s="220"/>
      <c r="AW404" s="4"/>
    </row>
    <row r="405" spans="26:49" ht="12.75">
      <c r="Z405" s="216"/>
      <c r="AA405" s="220"/>
      <c r="AB405" s="220"/>
      <c r="AC405" s="220"/>
      <c r="AD405" s="220"/>
      <c r="AE405" s="220"/>
      <c r="AF405" s="220"/>
      <c r="AG405" s="220"/>
      <c r="AH405" s="220"/>
      <c r="AI405" s="220"/>
      <c r="AJ405" s="220"/>
      <c r="AK405" s="220"/>
      <c r="AL405" s="220"/>
      <c r="AM405" s="220"/>
      <c r="AN405" s="220"/>
      <c r="AO405" s="220"/>
      <c r="AP405" s="220"/>
      <c r="AQ405" s="220"/>
      <c r="AR405" s="220"/>
      <c r="AS405" s="220"/>
      <c r="AT405" s="220"/>
      <c r="AU405" s="220"/>
      <c r="AV405" s="220"/>
      <c r="AW405" s="4"/>
    </row>
    <row r="406" spans="26:49" ht="12.75">
      <c r="Z406" s="216"/>
      <c r="AA406" s="220"/>
      <c r="AB406" s="220"/>
      <c r="AC406" s="220"/>
      <c r="AD406" s="220"/>
      <c r="AE406" s="220"/>
      <c r="AF406" s="220"/>
      <c r="AG406" s="220"/>
      <c r="AH406" s="220"/>
      <c r="AI406" s="220"/>
      <c r="AJ406" s="220"/>
      <c r="AK406" s="220"/>
      <c r="AL406" s="220"/>
      <c r="AM406" s="220"/>
      <c r="AN406" s="220"/>
      <c r="AO406" s="220"/>
      <c r="AP406" s="220"/>
      <c r="AQ406" s="220"/>
      <c r="AR406" s="220"/>
      <c r="AS406" s="220"/>
      <c r="AT406" s="220"/>
      <c r="AU406" s="220"/>
      <c r="AV406" s="220"/>
      <c r="AW406" s="4"/>
    </row>
    <row r="407" spans="26:49" ht="12.75">
      <c r="Z407" s="216"/>
      <c r="AA407" s="220"/>
      <c r="AB407" s="220"/>
      <c r="AC407" s="220"/>
      <c r="AD407" s="220"/>
      <c r="AE407" s="220"/>
      <c r="AF407" s="220"/>
      <c r="AG407" s="220"/>
      <c r="AH407" s="220"/>
      <c r="AI407" s="220"/>
      <c r="AJ407" s="220"/>
      <c r="AK407" s="220"/>
      <c r="AL407" s="220"/>
      <c r="AM407" s="220"/>
      <c r="AN407" s="220"/>
      <c r="AO407" s="220"/>
      <c r="AP407" s="220"/>
      <c r="AQ407" s="220"/>
      <c r="AR407" s="220"/>
      <c r="AS407" s="220"/>
      <c r="AT407" s="220"/>
      <c r="AU407" s="220"/>
      <c r="AV407" s="220"/>
      <c r="AW407" s="4"/>
    </row>
    <row r="408" spans="26:49" ht="12.75">
      <c r="Z408" s="216"/>
      <c r="AA408" s="220"/>
      <c r="AB408" s="220"/>
      <c r="AC408" s="220"/>
      <c r="AD408" s="220"/>
      <c r="AE408" s="220"/>
      <c r="AF408" s="220"/>
      <c r="AG408" s="220"/>
      <c r="AH408" s="220"/>
      <c r="AI408" s="220"/>
      <c r="AJ408" s="220"/>
      <c r="AK408" s="220"/>
      <c r="AL408" s="220"/>
      <c r="AM408" s="220"/>
      <c r="AN408" s="220"/>
      <c r="AO408" s="220"/>
      <c r="AP408" s="220"/>
      <c r="AQ408" s="220"/>
      <c r="AR408" s="220"/>
      <c r="AS408" s="220"/>
      <c r="AT408" s="220"/>
      <c r="AU408" s="220"/>
      <c r="AV408" s="220"/>
      <c r="AW408" s="4"/>
    </row>
    <row r="409" spans="26:49" ht="12.75">
      <c r="Z409" s="216"/>
      <c r="AA409" s="220"/>
      <c r="AB409" s="220"/>
      <c r="AC409" s="220"/>
      <c r="AD409" s="220"/>
      <c r="AE409" s="220"/>
      <c r="AF409" s="220"/>
      <c r="AG409" s="220"/>
      <c r="AH409" s="220"/>
      <c r="AI409" s="220"/>
      <c r="AJ409" s="220"/>
      <c r="AK409" s="220"/>
      <c r="AL409" s="220"/>
      <c r="AM409" s="220"/>
      <c r="AN409" s="220"/>
      <c r="AO409" s="220"/>
      <c r="AP409" s="220"/>
      <c r="AQ409" s="220"/>
      <c r="AR409" s="220"/>
      <c r="AS409" s="220"/>
      <c r="AT409" s="220"/>
      <c r="AU409" s="220"/>
      <c r="AV409" s="220"/>
      <c r="AW409" s="4"/>
    </row>
    <row r="410" spans="26:49" ht="12.75">
      <c r="Z410" s="216"/>
      <c r="AA410" s="220"/>
      <c r="AB410" s="220"/>
      <c r="AC410" s="220"/>
      <c r="AD410" s="220"/>
      <c r="AE410" s="220"/>
      <c r="AF410" s="220"/>
      <c r="AG410" s="220"/>
      <c r="AH410" s="220"/>
      <c r="AI410" s="220"/>
      <c r="AJ410" s="220"/>
      <c r="AK410" s="220"/>
      <c r="AL410" s="220"/>
      <c r="AM410" s="220"/>
      <c r="AN410" s="220"/>
      <c r="AO410" s="220"/>
      <c r="AP410" s="220"/>
      <c r="AQ410" s="220"/>
      <c r="AR410" s="220"/>
      <c r="AS410" s="220"/>
      <c r="AT410" s="220"/>
      <c r="AU410" s="220"/>
      <c r="AV410" s="220"/>
      <c r="AW410" s="4"/>
    </row>
    <row r="411" spans="26:49" ht="12.75">
      <c r="Z411" s="216"/>
      <c r="AA411" s="220"/>
      <c r="AB411" s="220"/>
      <c r="AC411" s="220"/>
      <c r="AD411" s="220"/>
      <c r="AE411" s="220"/>
      <c r="AF411" s="220"/>
      <c r="AG411" s="220"/>
      <c r="AH411" s="220"/>
      <c r="AI411" s="220"/>
      <c r="AJ411" s="220"/>
      <c r="AK411" s="220"/>
      <c r="AL411" s="220"/>
      <c r="AM411" s="220"/>
      <c r="AN411" s="220"/>
      <c r="AO411" s="220"/>
      <c r="AP411" s="220"/>
      <c r="AQ411" s="220"/>
      <c r="AR411" s="220"/>
      <c r="AS411" s="220"/>
      <c r="AT411" s="220"/>
      <c r="AU411" s="220"/>
      <c r="AV411" s="220"/>
      <c r="AW411" s="4"/>
    </row>
    <row r="412" spans="26:49" ht="12.75">
      <c r="Z412" s="216"/>
      <c r="AA412" s="220"/>
      <c r="AB412" s="220"/>
      <c r="AC412" s="220"/>
      <c r="AD412" s="220"/>
      <c r="AE412" s="220"/>
      <c r="AF412" s="220"/>
      <c r="AG412" s="220"/>
      <c r="AH412" s="220"/>
      <c r="AI412" s="220"/>
      <c r="AJ412" s="220"/>
      <c r="AK412" s="220"/>
      <c r="AL412" s="220"/>
      <c r="AM412" s="220"/>
      <c r="AN412" s="220"/>
      <c r="AO412" s="220"/>
      <c r="AP412" s="220"/>
      <c r="AQ412" s="220"/>
      <c r="AR412" s="220"/>
      <c r="AS412" s="220"/>
      <c r="AT412" s="220"/>
      <c r="AU412" s="220"/>
      <c r="AV412" s="220"/>
      <c r="AW412" s="4"/>
    </row>
    <row r="413" spans="26:49" ht="12.75">
      <c r="Z413" s="216"/>
      <c r="AA413" s="220"/>
      <c r="AB413" s="220"/>
      <c r="AC413" s="220"/>
      <c r="AD413" s="220"/>
      <c r="AE413" s="220"/>
      <c r="AF413" s="220"/>
      <c r="AG413" s="220"/>
      <c r="AH413" s="220"/>
      <c r="AI413" s="220"/>
      <c r="AJ413" s="220"/>
      <c r="AK413" s="220"/>
      <c r="AL413" s="220"/>
      <c r="AM413" s="220"/>
      <c r="AN413" s="220"/>
      <c r="AO413" s="220"/>
      <c r="AP413" s="220"/>
      <c r="AQ413" s="220"/>
      <c r="AR413" s="220"/>
      <c r="AS413" s="220"/>
      <c r="AT413" s="220"/>
      <c r="AU413" s="220"/>
      <c r="AV413" s="220"/>
      <c r="AW413" s="4"/>
    </row>
    <row r="414" spans="26:49" ht="12.75">
      <c r="Z414" s="216"/>
      <c r="AA414" s="220"/>
      <c r="AB414" s="220"/>
      <c r="AC414" s="220"/>
      <c r="AD414" s="220"/>
      <c r="AE414" s="220"/>
      <c r="AF414" s="220"/>
      <c r="AG414" s="220"/>
      <c r="AH414" s="220"/>
      <c r="AI414" s="220"/>
      <c r="AJ414" s="220"/>
      <c r="AK414" s="220"/>
      <c r="AL414" s="220"/>
      <c r="AM414" s="220"/>
      <c r="AN414" s="220"/>
      <c r="AO414" s="220"/>
      <c r="AP414" s="220"/>
      <c r="AQ414" s="220"/>
      <c r="AR414" s="220"/>
      <c r="AS414" s="220"/>
      <c r="AT414" s="220"/>
      <c r="AU414" s="220"/>
      <c r="AV414" s="220"/>
      <c r="AW414" s="4"/>
    </row>
    <row r="415" spans="26:49" ht="12.75">
      <c r="Z415" s="216"/>
      <c r="AA415" s="220"/>
      <c r="AB415" s="220"/>
      <c r="AC415" s="220"/>
      <c r="AD415" s="220"/>
      <c r="AE415" s="220"/>
      <c r="AF415" s="220"/>
      <c r="AG415" s="220"/>
      <c r="AH415" s="220"/>
      <c r="AI415" s="220"/>
      <c r="AJ415" s="220"/>
      <c r="AK415" s="220"/>
      <c r="AL415" s="220"/>
      <c r="AM415" s="220"/>
      <c r="AN415" s="220"/>
      <c r="AO415" s="220"/>
      <c r="AP415" s="220"/>
      <c r="AQ415" s="220"/>
      <c r="AR415" s="220"/>
      <c r="AS415" s="220"/>
      <c r="AT415" s="220"/>
      <c r="AU415" s="220"/>
      <c r="AV415" s="220"/>
      <c r="AW415" s="4"/>
    </row>
    <row r="416" spans="26:49" ht="12.75">
      <c r="Z416" s="216"/>
      <c r="AA416" s="220"/>
      <c r="AB416" s="220"/>
      <c r="AC416" s="220"/>
      <c r="AD416" s="220"/>
      <c r="AE416" s="220"/>
      <c r="AF416" s="220"/>
      <c r="AG416" s="220"/>
      <c r="AH416" s="220"/>
      <c r="AI416" s="220"/>
      <c r="AJ416" s="220"/>
      <c r="AK416" s="220"/>
      <c r="AL416" s="220"/>
      <c r="AM416" s="220"/>
      <c r="AN416" s="220"/>
      <c r="AO416" s="220"/>
      <c r="AP416" s="220"/>
      <c r="AQ416" s="220"/>
      <c r="AR416" s="220"/>
      <c r="AS416" s="220"/>
      <c r="AT416" s="220"/>
      <c r="AU416" s="220"/>
      <c r="AV416" s="220"/>
      <c r="AW416" s="4"/>
    </row>
    <row r="417" spans="26:49" ht="12.75">
      <c r="Z417" s="216"/>
      <c r="AA417" s="220"/>
      <c r="AB417" s="220"/>
      <c r="AC417" s="220"/>
      <c r="AD417" s="220"/>
      <c r="AE417" s="220"/>
      <c r="AF417" s="220"/>
      <c r="AG417" s="220"/>
      <c r="AH417" s="220"/>
      <c r="AI417" s="220"/>
      <c r="AJ417" s="220"/>
      <c r="AK417" s="220"/>
      <c r="AL417" s="220"/>
      <c r="AM417" s="220"/>
      <c r="AN417" s="220"/>
      <c r="AO417" s="220"/>
      <c r="AP417" s="220"/>
      <c r="AQ417" s="220"/>
      <c r="AR417" s="220"/>
      <c r="AS417" s="220"/>
      <c r="AT417" s="220"/>
      <c r="AU417" s="220"/>
      <c r="AV417" s="220"/>
      <c r="AW417" s="4"/>
    </row>
    <row r="418" spans="26:49" ht="12.75">
      <c r="Z418" s="216"/>
      <c r="AA418" s="220"/>
      <c r="AB418" s="220"/>
      <c r="AC418" s="220"/>
      <c r="AD418" s="220"/>
      <c r="AE418" s="220"/>
      <c r="AF418" s="220"/>
      <c r="AG418" s="220"/>
      <c r="AH418" s="220"/>
      <c r="AI418" s="220"/>
      <c r="AJ418" s="220"/>
      <c r="AK418" s="220"/>
      <c r="AL418" s="220"/>
      <c r="AM418" s="220"/>
      <c r="AN418" s="220"/>
      <c r="AO418" s="220"/>
      <c r="AP418" s="220"/>
      <c r="AQ418" s="220"/>
      <c r="AR418" s="220"/>
      <c r="AS418" s="220"/>
      <c r="AT418" s="220"/>
      <c r="AU418" s="220"/>
      <c r="AV418" s="220"/>
      <c r="AW418" s="4"/>
    </row>
    <row r="419" spans="26:49" ht="12.75">
      <c r="Z419" s="216"/>
      <c r="AA419" s="220"/>
      <c r="AB419" s="220"/>
      <c r="AC419" s="220"/>
      <c r="AD419" s="220"/>
      <c r="AE419" s="220"/>
      <c r="AF419" s="220"/>
      <c r="AG419" s="220"/>
      <c r="AH419" s="220"/>
      <c r="AI419" s="220"/>
      <c r="AJ419" s="220"/>
      <c r="AK419" s="220"/>
      <c r="AL419" s="220"/>
      <c r="AM419" s="220"/>
      <c r="AN419" s="220"/>
      <c r="AO419" s="220"/>
      <c r="AP419" s="220"/>
      <c r="AQ419" s="220"/>
      <c r="AR419" s="220"/>
      <c r="AS419" s="220"/>
      <c r="AT419" s="220"/>
      <c r="AU419" s="220"/>
      <c r="AV419" s="220"/>
      <c r="AW419" s="4"/>
    </row>
    <row r="420" spans="26:49" ht="12.75">
      <c r="Z420" s="216"/>
      <c r="AA420" s="220"/>
      <c r="AB420" s="220"/>
      <c r="AC420" s="220"/>
      <c r="AD420" s="220"/>
      <c r="AE420" s="220"/>
      <c r="AF420" s="220"/>
      <c r="AG420" s="220"/>
      <c r="AH420" s="220"/>
      <c r="AI420" s="220"/>
      <c r="AJ420" s="220"/>
      <c r="AK420" s="220"/>
      <c r="AL420" s="220"/>
      <c r="AM420" s="220"/>
      <c r="AN420" s="220"/>
      <c r="AO420" s="220"/>
      <c r="AP420" s="220"/>
      <c r="AQ420" s="220"/>
      <c r="AR420" s="220"/>
      <c r="AS420" s="220"/>
      <c r="AT420" s="220"/>
      <c r="AU420" s="220"/>
      <c r="AV420" s="220"/>
      <c r="AW420" s="4"/>
    </row>
    <row r="421" spans="26:49" ht="12.75">
      <c r="Z421" s="216"/>
      <c r="AA421" s="220"/>
      <c r="AB421" s="220"/>
      <c r="AC421" s="220"/>
      <c r="AD421" s="220"/>
      <c r="AE421" s="220"/>
      <c r="AF421" s="220"/>
      <c r="AG421" s="220"/>
      <c r="AH421" s="220"/>
      <c r="AI421" s="220"/>
      <c r="AJ421" s="220"/>
      <c r="AK421" s="220"/>
      <c r="AL421" s="220"/>
      <c r="AM421" s="220"/>
      <c r="AN421" s="220"/>
      <c r="AO421" s="220"/>
      <c r="AP421" s="220"/>
      <c r="AQ421" s="220"/>
      <c r="AR421" s="220"/>
      <c r="AS421" s="220"/>
      <c r="AT421" s="220"/>
      <c r="AU421" s="220"/>
      <c r="AV421" s="220"/>
      <c r="AW421" s="4"/>
    </row>
    <row r="422" spans="26:49" ht="12.75">
      <c r="Z422" s="216"/>
      <c r="AA422" s="220"/>
      <c r="AB422" s="220"/>
      <c r="AC422" s="220"/>
      <c r="AD422" s="220"/>
      <c r="AE422" s="220"/>
      <c r="AF422" s="220"/>
      <c r="AG422" s="220"/>
      <c r="AH422" s="220"/>
      <c r="AI422" s="220"/>
      <c r="AJ422" s="220"/>
      <c r="AK422" s="220"/>
      <c r="AL422" s="220"/>
      <c r="AM422" s="220"/>
      <c r="AN422" s="220"/>
      <c r="AO422" s="220"/>
      <c r="AP422" s="220"/>
      <c r="AQ422" s="220"/>
      <c r="AR422" s="220"/>
      <c r="AS422" s="220"/>
      <c r="AT422" s="220"/>
      <c r="AU422" s="220"/>
      <c r="AV422" s="220"/>
      <c r="AW422" s="4"/>
    </row>
    <row r="423" spans="26:49" ht="12.75">
      <c r="Z423" s="216"/>
      <c r="AA423" s="220"/>
      <c r="AB423" s="220"/>
      <c r="AC423" s="220"/>
      <c r="AD423" s="220"/>
      <c r="AE423" s="220"/>
      <c r="AF423" s="220"/>
      <c r="AG423" s="220"/>
      <c r="AH423" s="220"/>
      <c r="AI423" s="220"/>
      <c r="AJ423" s="220"/>
      <c r="AK423" s="220"/>
      <c r="AL423" s="220"/>
      <c r="AM423" s="220"/>
      <c r="AN423" s="220"/>
      <c r="AO423" s="220"/>
      <c r="AP423" s="220"/>
      <c r="AQ423" s="220"/>
      <c r="AR423" s="220"/>
      <c r="AS423" s="220"/>
      <c r="AT423" s="220"/>
      <c r="AU423" s="220"/>
      <c r="AV423" s="220"/>
      <c r="AW423" s="4"/>
    </row>
    <row r="424" spans="26:49" ht="12.75">
      <c r="Z424" s="216"/>
      <c r="AA424" s="220"/>
      <c r="AB424" s="220"/>
      <c r="AC424" s="220"/>
      <c r="AD424" s="220"/>
      <c r="AE424" s="220"/>
      <c r="AF424" s="220"/>
      <c r="AG424" s="220"/>
      <c r="AH424" s="220"/>
      <c r="AI424" s="220"/>
      <c r="AJ424" s="220"/>
      <c r="AK424" s="220"/>
      <c r="AL424" s="220"/>
      <c r="AM424" s="220"/>
      <c r="AN424" s="220"/>
      <c r="AO424" s="220"/>
      <c r="AP424" s="220"/>
      <c r="AQ424" s="220"/>
      <c r="AR424" s="220"/>
      <c r="AS424" s="220"/>
      <c r="AT424" s="220"/>
      <c r="AU424" s="220"/>
      <c r="AV424" s="220"/>
      <c r="AW424" s="4"/>
    </row>
    <row r="425" spans="26:49" ht="12.75">
      <c r="Z425" s="216"/>
      <c r="AA425" s="220"/>
      <c r="AB425" s="220"/>
      <c r="AC425" s="220"/>
      <c r="AD425" s="220"/>
      <c r="AE425" s="220"/>
      <c r="AF425" s="220"/>
      <c r="AG425" s="220"/>
      <c r="AH425" s="220"/>
      <c r="AI425" s="220"/>
      <c r="AJ425" s="220"/>
      <c r="AK425" s="220"/>
      <c r="AL425" s="220"/>
      <c r="AM425" s="220"/>
      <c r="AN425" s="220"/>
      <c r="AO425" s="220"/>
      <c r="AP425" s="220"/>
      <c r="AQ425" s="220"/>
      <c r="AR425" s="220"/>
      <c r="AS425" s="220"/>
      <c r="AT425" s="220"/>
      <c r="AU425" s="220"/>
      <c r="AV425" s="220"/>
      <c r="AW425" s="4"/>
    </row>
    <row r="426" spans="26:49" ht="12.75">
      <c r="Z426" s="216"/>
      <c r="AA426" s="220"/>
      <c r="AB426" s="220"/>
      <c r="AC426" s="220"/>
      <c r="AD426" s="220"/>
      <c r="AE426" s="220"/>
      <c r="AF426" s="220"/>
      <c r="AG426" s="220"/>
      <c r="AH426" s="220"/>
      <c r="AI426" s="220"/>
      <c r="AJ426" s="220"/>
      <c r="AK426" s="220"/>
      <c r="AL426" s="220"/>
      <c r="AM426" s="220"/>
      <c r="AN426" s="220"/>
      <c r="AO426" s="220"/>
      <c r="AP426" s="220"/>
      <c r="AQ426" s="220"/>
      <c r="AR426" s="220"/>
      <c r="AS426" s="220"/>
      <c r="AT426" s="220"/>
      <c r="AU426" s="220"/>
      <c r="AV426" s="220"/>
      <c r="AW426" s="4"/>
    </row>
    <row r="427" spans="26:49" ht="12.75">
      <c r="Z427" s="216"/>
      <c r="AA427" s="220"/>
      <c r="AB427" s="220"/>
      <c r="AC427" s="220"/>
      <c r="AD427" s="220"/>
      <c r="AE427" s="220"/>
      <c r="AF427" s="220"/>
      <c r="AG427" s="220"/>
      <c r="AH427" s="220"/>
      <c r="AI427" s="220"/>
      <c r="AJ427" s="220"/>
      <c r="AK427" s="220"/>
      <c r="AL427" s="220"/>
      <c r="AM427" s="220"/>
      <c r="AN427" s="220"/>
      <c r="AO427" s="220"/>
      <c r="AP427" s="220"/>
      <c r="AQ427" s="220"/>
      <c r="AR427" s="220"/>
      <c r="AS427" s="220"/>
      <c r="AT427" s="220"/>
      <c r="AU427" s="220"/>
      <c r="AV427" s="220"/>
      <c r="AW427" s="4"/>
    </row>
    <row r="428" spans="26:49" ht="12.75">
      <c r="Z428" s="216"/>
      <c r="AA428" s="220"/>
      <c r="AB428" s="220"/>
      <c r="AC428" s="220"/>
      <c r="AD428" s="220"/>
      <c r="AE428" s="220"/>
      <c r="AF428" s="220"/>
      <c r="AG428" s="220"/>
      <c r="AH428" s="220"/>
      <c r="AI428" s="220"/>
      <c r="AJ428" s="220"/>
      <c r="AK428" s="220"/>
      <c r="AL428" s="220"/>
      <c r="AM428" s="220"/>
      <c r="AN428" s="220"/>
      <c r="AO428" s="220"/>
      <c r="AP428" s="220"/>
      <c r="AQ428" s="220"/>
      <c r="AR428" s="220"/>
      <c r="AS428" s="220"/>
      <c r="AT428" s="220"/>
      <c r="AU428" s="220"/>
      <c r="AV428" s="220"/>
      <c r="AW428" s="4"/>
    </row>
    <row r="429" spans="26:49" ht="12.75">
      <c r="Z429" s="216"/>
      <c r="AA429" s="220"/>
      <c r="AB429" s="220"/>
      <c r="AC429" s="220"/>
      <c r="AD429" s="220"/>
      <c r="AE429" s="220"/>
      <c r="AF429" s="220"/>
      <c r="AG429" s="220"/>
      <c r="AH429" s="220"/>
      <c r="AI429" s="220"/>
      <c r="AJ429" s="220"/>
      <c r="AK429" s="220"/>
      <c r="AL429" s="220"/>
      <c r="AM429" s="220"/>
      <c r="AN429" s="220"/>
      <c r="AO429" s="220"/>
      <c r="AP429" s="220"/>
      <c r="AQ429" s="220"/>
      <c r="AR429" s="220"/>
      <c r="AS429" s="220"/>
      <c r="AT429" s="220"/>
      <c r="AU429" s="220"/>
      <c r="AV429" s="220"/>
      <c r="AW429" s="4"/>
    </row>
    <row r="430" spans="26:49" ht="12.75">
      <c r="Z430" s="216"/>
      <c r="AA430" s="220"/>
      <c r="AB430" s="220"/>
      <c r="AC430" s="220"/>
      <c r="AD430" s="220"/>
      <c r="AE430" s="220"/>
      <c r="AF430" s="220"/>
      <c r="AG430" s="220"/>
      <c r="AH430" s="220"/>
      <c r="AI430" s="220"/>
      <c r="AJ430" s="220"/>
      <c r="AK430" s="220"/>
      <c r="AL430" s="220"/>
      <c r="AM430" s="220"/>
      <c r="AN430" s="220"/>
      <c r="AO430" s="220"/>
      <c r="AP430" s="220"/>
      <c r="AQ430" s="220"/>
      <c r="AR430" s="220"/>
      <c r="AS430" s="220"/>
      <c r="AT430" s="220"/>
      <c r="AU430" s="220"/>
      <c r="AV430" s="220"/>
      <c r="AW430" s="4"/>
    </row>
    <row r="431" spans="26:49" ht="12.75">
      <c r="Z431" s="216"/>
      <c r="AA431" s="220"/>
      <c r="AB431" s="220"/>
      <c r="AC431" s="220"/>
      <c r="AD431" s="220"/>
      <c r="AE431" s="220"/>
      <c r="AF431" s="220"/>
      <c r="AG431" s="220"/>
      <c r="AH431" s="220"/>
      <c r="AI431" s="220"/>
      <c r="AJ431" s="220"/>
      <c r="AK431" s="220"/>
      <c r="AL431" s="220"/>
      <c r="AM431" s="220"/>
      <c r="AN431" s="220"/>
      <c r="AO431" s="220"/>
      <c r="AP431" s="220"/>
      <c r="AQ431" s="220"/>
      <c r="AR431" s="220"/>
      <c r="AS431" s="220"/>
      <c r="AT431" s="220"/>
      <c r="AU431" s="220"/>
      <c r="AV431" s="220"/>
      <c r="AW431" s="4"/>
    </row>
    <row r="432" spans="26:49" ht="12.75">
      <c r="Z432" s="216"/>
      <c r="AA432" s="220"/>
      <c r="AB432" s="220"/>
      <c r="AC432" s="220"/>
      <c r="AD432" s="220"/>
      <c r="AE432" s="220"/>
      <c r="AF432" s="220"/>
      <c r="AG432" s="220"/>
      <c r="AH432" s="220"/>
      <c r="AI432" s="220"/>
      <c r="AJ432" s="220"/>
      <c r="AK432" s="220"/>
      <c r="AL432" s="220"/>
      <c r="AM432" s="220"/>
      <c r="AN432" s="220"/>
      <c r="AO432" s="220"/>
      <c r="AP432" s="220"/>
      <c r="AQ432" s="220"/>
      <c r="AR432" s="220"/>
      <c r="AS432" s="220"/>
      <c r="AT432" s="220"/>
      <c r="AU432" s="220"/>
      <c r="AV432" s="220"/>
      <c r="AW432" s="4"/>
    </row>
    <row r="433" spans="26:49" ht="12.75">
      <c r="Z433" s="216"/>
      <c r="AA433" s="220"/>
      <c r="AB433" s="220"/>
      <c r="AC433" s="220"/>
      <c r="AD433" s="220"/>
      <c r="AE433" s="220"/>
      <c r="AF433" s="220"/>
      <c r="AG433" s="220"/>
      <c r="AH433" s="220"/>
      <c r="AI433" s="220"/>
      <c r="AJ433" s="220"/>
      <c r="AK433" s="220"/>
      <c r="AL433" s="220"/>
      <c r="AM433" s="220"/>
      <c r="AN433" s="220"/>
      <c r="AO433" s="220"/>
      <c r="AP433" s="220"/>
      <c r="AQ433" s="220"/>
      <c r="AR433" s="220"/>
      <c r="AS433" s="220"/>
      <c r="AT433" s="220"/>
      <c r="AU433" s="220"/>
      <c r="AV433" s="220"/>
      <c r="AW433" s="4"/>
    </row>
    <row r="434" spans="26:49" ht="12.75">
      <c r="Z434" s="216"/>
      <c r="AA434" s="220"/>
      <c r="AB434" s="220"/>
      <c r="AC434" s="220"/>
      <c r="AD434" s="220"/>
      <c r="AE434" s="220"/>
      <c r="AF434" s="220"/>
      <c r="AG434" s="220"/>
      <c r="AH434" s="220"/>
      <c r="AI434" s="220"/>
      <c r="AJ434" s="220"/>
      <c r="AK434" s="220"/>
      <c r="AL434" s="220"/>
      <c r="AM434" s="220"/>
      <c r="AN434" s="220"/>
      <c r="AO434" s="220"/>
      <c r="AP434" s="220"/>
      <c r="AQ434" s="220"/>
      <c r="AR434" s="220"/>
      <c r="AS434" s="220"/>
      <c r="AT434" s="220"/>
      <c r="AU434" s="220"/>
      <c r="AV434" s="220"/>
      <c r="AW434" s="4"/>
    </row>
    <row r="435" spans="26:49" ht="12.75">
      <c r="Z435" s="216"/>
      <c r="AA435" s="220"/>
      <c r="AB435" s="220"/>
      <c r="AC435" s="220"/>
      <c r="AD435" s="220"/>
      <c r="AE435" s="220"/>
      <c r="AF435" s="220"/>
      <c r="AG435" s="220"/>
      <c r="AH435" s="220"/>
      <c r="AI435" s="220"/>
      <c r="AJ435" s="220"/>
      <c r="AK435" s="220"/>
      <c r="AL435" s="220"/>
      <c r="AM435" s="220"/>
      <c r="AN435" s="220"/>
      <c r="AO435" s="220"/>
      <c r="AP435" s="220"/>
      <c r="AQ435" s="220"/>
      <c r="AR435" s="220"/>
      <c r="AS435" s="220"/>
      <c r="AT435" s="220"/>
      <c r="AU435" s="220"/>
      <c r="AV435" s="220"/>
      <c r="AW435" s="4"/>
    </row>
    <row r="436" spans="26:49" ht="12.75">
      <c r="Z436" s="216"/>
      <c r="AA436" s="220"/>
      <c r="AB436" s="220"/>
      <c r="AC436" s="220"/>
      <c r="AD436" s="220"/>
      <c r="AE436" s="220"/>
      <c r="AF436" s="220"/>
      <c r="AG436" s="220"/>
      <c r="AH436" s="220"/>
      <c r="AI436" s="220"/>
      <c r="AJ436" s="220"/>
      <c r="AK436" s="220"/>
      <c r="AL436" s="220"/>
      <c r="AM436" s="220"/>
      <c r="AN436" s="220"/>
      <c r="AO436" s="220"/>
      <c r="AP436" s="220"/>
      <c r="AQ436" s="220"/>
      <c r="AR436" s="220"/>
      <c r="AS436" s="220"/>
      <c r="AT436" s="220"/>
      <c r="AU436" s="220"/>
      <c r="AV436" s="220"/>
      <c r="AW436" s="4"/>
    </row>
    <row r="437" spans="26:49" ht="12.75">
      <c r="Z437" s="216"/>
      <c r="AA437" s="220"/>
      <c r="AB437" s="220"/>
      <c r="AC437" s="220"/>
      <c r="AD437" s="220"/>
      <c r="AE437" s="220"/>
      <c r="AF437" s="220"/>
      <c r="AG437" s="220"/>
      <c r="AH437" s="220"/>
      <c r="AI437" s="220"/>
      <c r="AJ437" s="220"/>
      <c r="AK437" s="220"/>
      <c r="AL437" s="220"/>
      <c r="AM437" s="220"/>
      <c r="AN437" s="220"/>
      <c r="AO437" s="220"/>
      <c r="AP437" s="220"/>
      <c r="AQ437" s="220"/>
      <c r="AR437" s="220"/>
      <c r="AS437" s="220"/>
      <c r="AT437" s="220"/>
      <c r="AU437" s="220"/>
      <c r="AV437" s="220"/>
      <c r="AW437" s="4"/>
    </row>
    <row r="438" spans="26:49" ht="12.75">
      <c r="Z438" s="216"/>
      <c r="AA438" s="220"/>
      <c r="AB438" s="220"/>
      <c r="AC438" s="220"/>
      <c r="AD438" s="220"/>
      <c r="AE438" s="220"/>
      <c r="AF438" s="220"/>
      <c r="AG438" s="220"/>
      <c r="AH438" s="220"/>
      <c r="AI438" s="220"/>
      <c r="AJ438" s="220"/>
      <c r="AK438" s="220"/>
      <c r="AL438" s="220"/>
      <c r="AM438" s="220"/>
      <c r="AN438" s="220"/>
      <c r="AO438" s="220"/>
      <c r="AP438" s="220"/>
      <c r="AQ438" s="220"/>
      <c r="AR438" s="220"/>
      <c r="AS438" s="220"/>
      <c r="AT438" s="220"/>
      <c r="AU438" s="220"/>
      <c r="AV438" s="220"/>
      <c r="AW438" s="4"/>
    </row>
    <row r="439" spans="26:49" ht="12.75">
      <c r="Z439" s="216"/>
      <c r="AA439" s="220"/>
      <c r="AB439" s="220"/>
      <c r="AC439" s="220"/>
      <c r="AD439" s="220"/>
      <c r="AE439" s="220"/>
      <c r="AF439" s="220"/>
      <c r="AG439" s="220"/>
      <c r="AH439" s="220"/>
      <c r="AI439" s="220"/>
      <c r="AJ439" s="220"/>
      <c r="AK439" s="220"/>
      <c r="AL439" s="220"/>
      <c r="AM439" s="220"/>
      <c r="AN439" s="220"/>
      <c r="AO439" s="220"/>
      <c r="AP439" s="220"/>
      <c r="AQ439" s="220"/>
      <c r="AR439" s="220"/>
      <c r="AS439" s="220"/>
      <c r="AT439" s="220"/>
      <c r="AU439" s="220"/>
      <c r="AV439" s="220"/>
      <c r="AW439" s="4"/>
    </row>
    <row r="440" spans="26:49" ht="12.75">
      <c r="Z440" s="216"/>
      <c r="AA440" s="220"/>
      <c r="AB440" s="220"/>
      <c r="AC440" s="220"/>
      <c r="AD440" s="220"/>
      <c r="AE440" s="220"/>
      <c r="AF440" s="220"/>
      <c r="AG440" s="220"/>
      <c r="AH440" s="220"/>
      <c r="AI440" s="220"/>
      <c r="AJ440" s="220"/>
      <c r="AK440" s="220"/>
      <c r="AL440" s="220"/>
      <c r="AM440" s="220"/>
      <c r="AN440" s="220"/>
      <c r="AO440" s="220"/>
      <c r="AP440" s="220"/>
      <c r="AQ440" s="220"/>
      <c r="AR440" s="220"/>
      <c r="AS440" s="220"/>
      <c r="AT440" s="220"/>
      <c r="AU440" s="220"/>
      <c r="AV440" s="220"/>
      <c r="AW440" s="4"/>
    </row>
    <row r="441" spans="26:49" ht="12.75">
      <c r="Z441" s="216"/>
      <c r="AA441" s="220"/>
      <c r="AB441" s="220"/>
      <c r="AC441" s="220"/>
      <c r="AD441" s="220"/>
      <c r="AE441" s="220"/>
      <c r="AF441" s="220"/>
      <c r="AG441" s="220"/>
      <c r="AH441" s="220"/>
      <c r="AI441" s="220"/>
      <c r="AJ441" s="220"/>
      <c r="AK441" s="220"/>
      <c r="AL441" s="220"/>
      <c r="AM441" s="220"/>
      <c r="AN441" s="220"/>
      <c r="AO441" s="220"/>
      <c r="AP441" s="220"/>
      <c r="AQ441" s="220"/>
      <c r="AR441" s="220"/>
      <c r="AS441" s="220"/>
      <c r="AT441" s="220"/>
      <c r="AU441" s="220"/>
      <c r="AV441" s="220"/>
      <c r="AW441" s="4"/>
    </row>
    <row r="442" spans="26:49" ht="12.75">
      <c r="Z442" s="216"/>
      <c r="AA442" s="220"/>
      <c r="AB442" s="220"/>
      <c r="AC442" s="220"/>
      <c r="AD442" s="220"/>
      <c r="AE442" s="220"/>
      <c r="AF442" s="220"/>
      <c r="AG442" s="220"/>
      <c r="AH442" s="220"/>
      <c r="AI442" s="220"/>
      <c r="AJ442" s="220"/>
      <c r="AK442" s="220"/>
      <c r="AL442" s="220"/>
      <c r="AM442" s="220"/>
      <c r="AN442" s="220"/>
      <c r="AO442" s="220"/>
      <c r="AP442" s="220"/>
      <c r="AQ442" s="220"/>
      <c r="AR442" s="220"/>
      <c r="AS442" s="220"/>
      <c r="AT442" s="220"/>
      <c r="AU442" s="220"/>
      <c r="AV442" s="220"/>
      <c r="AW442" s="4"/>
    </row>
    <row r="443" spans="26:49" ht="12.75">
      <c r="Z443" s="216"/>
      <c r="AA443" s="220"/>
      <c r="AB443" s="220"/>
      <c r="AC443" s="220"/>
      <c r="AD443" s="220"/>
      <c r="AE443" s="220"/>
      <c r="AF443" s="220"/>
      <c r="AG443" s="220"/>
      <c r="AH443" s="220"/>
      <c r="AI443" s="220"/>
      <c r="AJ443" s="220"/>
      <c r="AK443" s="220"/>
      <c r="AL443" s="220"/>
      <c r="AM443" s="220"/>
      <c r="AN443" s="220"/>
      <c r="AO443" s="220"/>
      <c r="AP443" s="220"/>
      <c r="AQ443" s="220"/>
      <c r="AR443" s="220"/>
      <c r="AS443" s="220"/>
      <c r="AT443" s="220"/>
      <c r="AU443" s="220"/>
      <c r="AV443" s="220"/>
      <c r="AW443" s="4"/>
    </row>
    <row r="444" spans="26:49" ht="12.75">
      <c r="Z444" s="216"/>
      <c r="AA444" s="220"/>
      <c r="AB444" s="220"/>
      <c r="AC444" s="220"/>
      <c r="AD444" s="220"/>
      <c r="AE444" s="220"/>
      <c r="AF444" s="220"/>
      <c r="AG444" s="220"/>
      <c r="AH444" s="220"/>
      <c r="AI444" s="220"/>
      <c r="AJ444" s="220"/>
      <c r="AK444" s="220"/>
      <c r="AL444" s="220"/>
      <c r="AM444" s="220"/>
      <c r="AN444" s="220"/>
      <c r="AO444" s="220"/>
      <c r="AP444" s="220"/>
      <c r="AQ444" s="220"/>
      <c r="AR444" s="220"/>
      <c r="AS444" s="220"/>
      <c r="AT444" s="220"/>
      <c r="AU444" s="220"/>
      <c r="AV444" s="220"/>
      <c r="AW444" s="4"/>
    </row>
    <row r="445" spans="26:49" ht="12.75">
      <c r="Z445" s="216"/>
      <c r="AA445" s="220"/>
      <c r="AB445" s="220"/>
      <c r="AC445" s="220"/>
      <c r="AD445" s="220"/>
      <c r="AE445" s="220"/>
      <c r="AF445" s="220"/>
      <c r="AG445" s="220"/>
      <c r="AH445" s="220"/>
      <c r="AI445" s="220"/>
      <c r="AJ445" s="220"/>
      <c r="AK445" s="220"/>
      <c r="AL445" s="220"/>
      <c r="AM445" s="220"/>
      <c r="AN445" s="220"/>
      <c r="AO445" s="220"/>
      <c r="AP445" s="220"/>
      <c r="AQ445" s="220"/>
      <c r="AR445" s="220"/>
      <c r="AS445" s="220"/>
      <c r="AT445" s="220"/>
      <c r="AU445" s="220"/>
      <c r="AV445" s="220"/>
      <c r="AW445" s="4"/>
    </row>
    <row r="446" spans="26:49" ht="12.75">
      <c r="Z446" s="216"/>
      <c r="AA446" s="220"/>
      <c r="AB446" s="220"/>
      <c r="AC446" s="220"/>
      <c r="AD446" s="220"/>
      <c r="AE446" s="220"/>
      <c r="AF446" s="220"/>
      <c r="AG446" s="220"/>
      <c r="AH446" s="220"/>
      <c r="AI446" s="220"/>
      <c r="AJ446" s="220"/>
      <c r="AK446" s="220"/>
      <c r="AL446" s="220"/>
      <c r="AM446" s="220"/>
      <c r="AN446" s="220"/>
      <c r="AO446" s="220"/>
      <c r="AP446" s="220"/>
      <c r="AQ446" s="220"/>
      <c r="AR446" s="220"/>
      <c r="AS446" s="220"/>
      <c r="AT446" s="220"/>
      <c r="AU446" s="220"/>
      <c r="AV446" s="220"/>
      <c r="AW446" s="4"/>
    </row>
    <row r="447" spans="26:49" ht="12.75">
      <c r="Z447" s="216"/>
      <c r="AA447" s="220"/>
      <c r="AB447" s="220"/>
      <c r="AC447" s="220"/>
      <c r="AD447" s="220"/>
      <c r="AE447" s="220"/>
      <c r="AF447" s="220"/>
      <c r="AG447" s="220"/>
      <c r="AH447" s="220"/>
      <c r="AI447" s="220"/>
      <c r="AJ447" s="220"/>
      <c r="AK447" s="220"/>
      <c r="AL447" s="220"/>
      <c r="AM447" s="220"/>
      <c r="AN447" s="220"/>
      <c r="AO447" s="220"/>
      <c r="AP447" s="220"/>
      <c r="AQ447" s="220"/>
      <c r="AR447" s="220"/>
      <c r="AS447" s="220"/>
      <c r="AT447" s="220"/>
      <c r="AU447" s="220"/>
      <c r="AV447" s="220"/>
      <c r="AW447" s="4"/>
    </row>
    <row r="448" spans="26:49" ht="12.75">
      <c r="Z448" s="216"/>
      <c r="AA448" s="220"/>
      <c r="AB448" s="220"/>
      <c r="AC448" s="220"/>
      <c r="AD448" s="220"/>
      <c r="AE448" s="220"/>
      <c r="AF448" s="220"/>
      <c r="AG448" s="220"/>
      <c r="AH448" s="220"/>
      <c r="AI448" s="220"/>
      <c r="AJ448" s="220"/>
      <c r="AK448" s="220"/>
      <c r="AL448" s="220"/>
      <c r="AM448" s="220"/>
      <c r="AN448" s="220"/>
      <c r="AO448" s="220"/>
      <c r="AP448" s="220"/>
      <c r="AQ448" s="220"/>
      <c r="AR448" s="220"/>
      <c r="AS448" s="220"/>
      <c r="AT448" s="220"/>
      <c r="AU448" s="220"/>
      <c r="AV448" s="220"/>
      <c r="AW448" s="4"/>
    </row>
    <row r="449" spans="26:49" ht="12.75">
      <c r="Z449" s="216"/>
      <c r="AA449" s="220"/>
      <c r="AB449" s="220"/>
      <c r="AC449" s="220"/>
      <c r="AD449" s="220"/>
      <c r="AE449" s="220"/>
      <c r="AF449" s="220"/>
      <c r="AG449" s="220"/>
      <c r="AH449" s="220"/>
      <c r="AI449" s="220"/>
      <c r="AJ449" s="220"/>
      <c r="AK449" s="220"/>
      <c r="AL449" s="220"/>
      <c r="AM449" s="220"/>
      <c r="AN449" s="220"/>
      <c r="AO449" s="220"/>
      <c r="AP449" s="220"/>
      <c r="AQ449" s="220"/>
      <c r="AR449" s="220"/>
      <c r="AS449" s="220"/>
      <c r="AT449" s="220"/>
      <c r="AU449" s="220"/>
      <c r="AV449" s="220"/>
      <c r="AW449" s="4"/>
    </row>
    <row r="450" spans="26:49" ht="12.75">
      <c r="Z450" s="216"/>
      <c r="AA450" s="220"/>
      <c r="AB450" s="220"/>
      <c r="AC450" s="220"/>
      <c r="AD450" s="220"/>
      <c r="AE450" s="220"/>
      <c r="AF450" s="220"/>
      <c r="AG450" s="220"/>
      <c r="AH450" s="220"/>
      <c r="AI450" s="220"/>
      <c r="AJ450" s="220"/>
      <c r="AK450" s="220"/>
      <c r="AL450" s="220"/>
      <c r="AM450" s="220"/>
      <c r="AN450" s="220"/>
      <c r="AO450" s="220"/>
      <c r="AP450" s="220"/>
      <c r="AQ450" s="220"/>
      <c r="AR450" s="220"/>
      <c r="AS450" s="220"/>
      <c r="AT450" s="220"/>
      <c r="AU450" s="220"/>
      <c r="AV450" s="220"/>
      <c r="AW450" s="4"/>
    </row>
    <row r="451" spans="26:49" ht="12.75">
      <c r="Z451" s="216"/>
      <c r="AA451" s="220"/>
      <c r="AB451" s="220"/>
      <c r="AC451" s="220"/>
      <c r="AD451" s="220"/>
      <c r="AE451" s="220"/>
      <c r="AF451" s="220"/>
      <c r="AG451" s="220"/>
      <c r="AH451" s="220"/>
      <c r="AI451" s="220"/>
      <c r="AJ451" s="220"/>
      <c r="AK451" s="220"/>
      <c r="AL451" s="220"/>
      <c r="AM451" s="220"/>
      <c r="AN451" s="220"/>
      <c r="AO451" s="220"/>
      <c r="AP451" s="220"/>
      <c r="AQ451" s="220"/>
      <c r="AR451" s="220"/>
      <c r="AS451" s="220"/>
      <c r="AT451" s="220"/>
      <c r="AU451" s="220"/>
      <c r="AV451" s="220"/>
      <c r="AW451" s="4"/>
    </row>
    <row r="452" spans="26:49" ht="12.75">
      <c r="Z452" s="216"/>
      <c r="AA452" s="220"/>
      <c r="AB452" s="220"/>
      <c r="AC452" s="220"/>
      <c r="AD452" s="220"/>
      <c r="AE452" s="220"/>
      <c r="AF452" s="220"/>
      <c r="AG452" s="220"/>
      <c r="AH452" s="220"/>
      <c r="AI452" s="220"/>
      <c r="AJ452" s="220"/>
      <c r="AK452" s="220"/>
      <c r="AL452" s="220"/>
      <c r="AM452" s="220"/>
      <c r="AN452" s="220"/>
      <c r="AO452" s="220"/>
      <c r="AP452" s="220"/>
      <c r="AQ452" s="220"/>
      <c r="AR452" s="220"/>
      <c r="AS452" s="220"/>
      <c r="AT452" s="220"/>
      <c r="AU452" s="220"/>
      <c r="AV452" s="220"/>
      <c r="AW452" s="4"/>
    </row>
    <row r="453" spans="26:49" ht="12.75">
      <c r="Z453" s="216"/>
      <c r="AA453" s="220"/>
      <c r="AB453" s="220"/>
      <c r="AC453" s="220"/>
      <c r="AD453" s="220"/>
      <c r="AE453" s="220"/>
      <c r="AF453" s="220"/>
      <c r="AG453" s="220"/>
      <c r="AH453" s="220"/>
      <c r="AI453" s="220"/>
      <c r="AJ453" s="220"/>
      <c r="AK453" s="220"/>
      <c r="AL453" s="220"/>
      <c r="AM453" s="220"/>
      <c r="AN453" s="220"/>
      <c r="AO453" s="220"/>
      <c r="AP453" s="220"/>
      <c r="AQ453" s="220"/>
      <c r="AR453" s="220"/>
      <c r="AS453" s="220"/>
      <c r="AT453" s="220"/>
      <c r="AU453" s="220"/>
      <c r="AV453" s="220"/>
      <c r="AW453" s="4"/>
    </row>
    <row r="454" spans="26:49" ht="12.75">
      <c r="Z454" s="216"/>
      <c r="AA454" s="220"/>
      <c r="AB454" s="220"/>
      <c r="AC454" s="220"/>
      <c r="AD454" s="220"/>
      <c r="AE454" s="220"/>
      <c r="AF454" s="220"/>
      <c r="AG454" s="220"/>
      <c r="AH454" s="220"/>
      <c r="AI454" s="220"/>
      <c r="AJ454" s="220"/>
      <c r="AK454" s="220"/>
      <c r="AL454" s="220"/>
      <c r="AM454" s="220"/>
      <c r="AN454" s="220"/>
      <c r="AO454" s="220"/>
      <c r="AP454" s="220"/>
      <c r="AQ454" s="220"/>
      <c r="AR454" s="220"/>
      <c r="AS454" s="220"/>
      <c r="AT454" s="220"/>
      <c r="AU454" s="220"/>
      <c r="AV454" s="220"/>
      <c r="AW454" s="4"/>
    </row>
    <row r="455" spans="26:49" ht="12.75">
      <c r="Z455" s="216"/>
      <c r="AA455" s="220"/>
      <c r="AB455" s="220"/>
      <c r="AC455" s="220"/>
      <c r="AD455" s="220"/>
      <c r="AE455" s="220"/>
      <c r="AF455" s="220"/>
      <c r="AG455" s="220"/>
      <c r="AH455" s="220"/>
      <c r="AI455" s="220"/>
      <c r="AJ455" s="220"/>
      <c r="AK455" s="220"/>
      <c r="AL455" s="220"/>
      <c r="AM455" s="220"/>
      <c r="AN455" s="220"/>
      <c r="AO455" s="220"/>
      <c r="AP455" s="220"/>
      <c r="AQ455" s="220"/>
      <c r="AR455" s="220"/>
      <c r="AS455" s="220"/>
      <c r="AT455" s="220"/>
      <c r="AU455" s="220"/>
      <c r="AV455" s="220"/>
      <c r="AW455" s="4"/>
    </row>
    <row r="456" spans="26:49" ht="12.75">
      <c r="Z456" s="216"/>
      <c r="AA456" s="220"/>
      <c r="AB456" s="220"/>
      <c r="AC456" s="220"/>
      <c r="AD456" s="220"/>
      <c r="AE456" s="220"/>
      <c r="AF456" s="220"/>
      <c r="AG456" s="220"/>
      <c r="AH456" s="220"/>
      <c r="AI456" s="220"/>
      <c r="AJ456" s="220"/>
      <c r="AK456" s="220"/>
      <c r="AL456" s="220"/>
      <c r="AM456" s="220"/>
      <c r="AN456" s="220"/>
      <c r="AO456" s="220"/>
      <c r="AP456" s="220"/>
      <c r="AQ456" s="220"/>
      <c r="AR456" s="220"/>
      <c r="AS456" s="220"/>
      <c r="AT456" s="220"/>
      <c r="AU456" s="220"/>
      <c r="AV456" s="220"/>
      <c r="AW456" s="4"/>
    </row>
    <row r="457" spans="26:49" ht="12.75">
      <c r="Z457" s="216"/>
      <c r="AA457" s="220"/>
      <c r="AB457" s="220"/>
      <c r="AC457" s="220"/>
      <c r="AD457" s="220"/>
      <c r="AE457" s="220"/>
      <c r="AF457" s="220"/>
      <c r="AG457" s="220"/>
      <c r="AH457" s="220"/>
      <c r="AI457" s="220"/>
      <c r="AJ457" s="220"/>
      <c r="AK457" s="220"/>
      <c r="AL457" s="220"/>
      <c r="AM457" s="220"/>
      <c r="AN457" s="220"/>
      <c r="AO457" s="220"/>
      <c r="AP457" s="220"/>
      <c r="AQ457" s="220"/>
      <c r="AR457" s="220"/>
      <c r="AS457" s="220"/>
      <c r="AT457" s="220"/>
      <c r="AU457" s="220"/>
      <c r="AV457" s="220"/>
      <c r="AW457" s="4"/>
    </row>
    <row r="458" spans="26:49" ht="12.75">
      <c r="Z458" s="216"/>
      <c r="AA458" s="220"/>
      <c r="AB458" s="220"/>
      <c r="AC458" s="220"/>
      <c r="AD458" s="220"/>
      <c r="AE458" s="220"/>
      <c r="AF458" s="220"/>
      <c r="AG458" s="220"/>
      <c r="AH458" s="220"/>
      <c r="AI458" s="220"/>
      <c r="AJ458" s="220"/>
      <c r="AK458" s="220"/>
      <c r="AL458" s="220"/>
      <c r="AM458" s="220"/>
      <c r="AN458" s="220"/>
      <c r="AO458" s="220"/>
      <c r="AP458" s="220"/>
      <c r="AQ458" s="220"/>
      <c r="AR458" s="220"/>
      <c r="AS458" s="220"/>
      <c r="AT458" s="220"/>
      <c r="AU458" s="220"/>
      <c r="AV458" s="220"/>
      <c r="AW458" s="4"/>
    </row>
    <row r="459" spans="26:49" ht="12.75">
      <c r="Z459" s="216"/>
      <c r="AA459" s="220"/>
      <c r="AB459" s="220"/>
      <c r="AC459" s="220"/>
      <c r="AD459" s="220"/>
      <c r="AE459" s="220"/>
      <c r="AF459" s="220"/>
      <c r="AG459" s="220"/>
      <c r="AH459" s="220"/>
      <c r="AI459" s="220"/>
      <c r="AJ459" s="220"/>
      <c r="AK459" s="220"/>
      <c r="AL459" s="220"/>
      <c r="AM459" s="220"/>
      <c r="AN459" s="220"/>
      <c r="AO459" s="220"/>
      <c r="AP459" s="220"/>
      <c r="AQ459" s="220"/>
      <c r="AR459" s="220"/>
      <c r="AS459" s="220"/>
      <c r="AT459" s="220"/>
      <c r="AU459" s="220"/>
      <c r="AV459" s="220"/>
      <c r="AW459" s="4"/>
    </row>
    <row r="460" spans="26:49" ht="12.75">
      <c r="Z460" s="216"/>
      <c r="AA460" s="220"/>
      <c r="AB460" s="220"/>
      <c r="AC460" s="220"/>
      <c r="AD460" s="220"/>
      <c r="AE460" s="220"/>
      <c r="AF460" s="220"/>
      <c r="AG460" s="220"/>
      <c r="AH460" s="220"/>
      <c r="AI460" s="220"/>
      <c r="AJ460" s="220"/>
      <c r="AK460" s="220"/>
      <c r="AL460" s="220"/>
      <c r="AM460" s="220"/>
      <c r="AN460" s="220"/>
      <c r="AO460" s="220"/>
      <c r="AP460" s="220"/>
      <c r="AQ460" s="220"/>
      <c r="AR460" s="220"/>
      <c r="AS460" s="220"/>
      <c r="AT460" s="220"/>
      <c r="AU460" s="220"/>
      <c r="AV460" s="220"/>
      <c r="AW460" s="4"/>
    </row>
    <row r="461" spans="26:49" ht="12.75">
      <c r="Z461" s="216"/>
      <c r="AA461" s="220"/>
      <c r="AB461" s="220"/>
      <c r="AC461" s="220"/>
      <c r="AD461" s="220"/>
      <c r="AE461" s="220"/>
      <c r="AF461" s="220"/>
      <c r="AG461" s="220"/>
      <c r="AH461" s="220"/>
      <c r="AI461" s="220"/>
      <c r="AJ461" s="220"/>
      <c r="AK461" s="220"/>
      <c r="AL461" s="220"/>
      <c r="AM461" s="220"/>
      <c r="AN461" s="220"/>
      <c r="AO461" s="220"/>
      <c r="AP461" s="220"/>
      <c r="AQ461" s="220"/>
      <c r="AR461" s="220"/>
      <c r="AS461" s="220"/>
      <c r="AT461" s="220"/>
      <c r="AU461" s="220"/>
      <c r="AV461" s="220"/>
      <c r="AW461" s="4"/>
    </row>
    <row r="462" spans="26:49" ht="12.75">
      <c r="Z462" s="216"/>
      <c r="AA462" s="220"/>
      <c r="AB462" s="220"/>
      <c r="AC462" s="220"/>
      <c r="AD462" s="220"/>
      <c r="AE462" s="220"/>
      <c r="AF462" s="220"/>
      <c r="AG462" s="220"/>
      <c r="AH462" s="220"/>
      <c r="AI462" s="220"/>
      <c r="AJ462" s="220"/>
      <c r="AK462" s="220"/>
      <c r="AL462" s="220"/>
      <c r="AM462" s="220"/>
      <c r="AN462" s="220"/>
      <c r="AO462" s="220"/>
      <c r="AP462" s="220"/>
      <c r="AQ462" s="220"/>
      <c r="AR462" s="220"/>
      <c r="AS462" s="220"/>
      <c r="AT462" s="220"/>
      <c r="AU462" s="220"/>
      <c r="AV462" s="220"/>
      <c r="AW462" s="4"/>
    </row>
    <row r="463" spans="26:49" ht="12.75">
      <c r="Z463" s="216"/>
      <c r="AA463" s="220"/>
      <c r="AB463" s="220"/>
      <c r="AC463" s="220"/>
      <c r="AD463" s="220"/>
      <c r="AE463" s="220"/>
      <c r="AF463" s="220"/>
      <c r="AG463" s="220"/>
      <c r="AH463" s="220"/>
      <c r="AI463" s="220"/>
      <c r="AJ463" s="220"/>
      <c r="AK463" s="220"/>
      <c r="AL463" s="220"/>
      <c r="AM463" s="220"/>
      <c r="AN463" s="220"/>
      <c r="AO463" s="220"/>
      <c r="AP463" s="220"/>
      <c r="AQ463" s="220"/>
      <c r="AR463" s="220"/>
      <c r="AS463" s="220"/>
      <c r="AT463" s="220"/>
      <c r="AU463" s="220"/>
      <c r="AV463" s="220"/>
      <c r="AW463" s="4"/>
    </row>
    <row r="464" spans="26:49" ht="12.75">
      <c r="Z464" s="216"/>
      <c r="AA464" s="220"/>
      <c r="AB464" s="220"/>
      <c r="AC464" s="220"/>
      <c r="AD464" s="220"/>
      <c r="AE464" s="220"/>
      <c r="AF464" s="220"/>
      <c r="AG464" s="220"/>
      <c r="AH464" s="220"/>
      <c r="AI464" s="220"/>
      <c r="AJ464" s="220"/>
      <c r="AK464" s="220"/>
      <c r="AL464" s="220"/>
      <c r="AM464" s="220"/>
      <c r="AN464" s="220"/>
      <c r="AO464" s="220"/>
      <c r="AP464" s="220"/>
      <c r="AQ464" s="220"/>
      <c r="AR464" s="220"/>
      <c r="AS464" s="220"/>
      <c r="AT464" s="220"/>
      <c r="AU464" s="220"/>
      <c r="AV464" s="220"/>
      <c r="AW464" s="4"/>
    </row>
    <row r="465" spans="26:49" ht="12.75">
      <c r="Z465" s="216"/>
      <c r="AA465" s="220"/>
      <c r="AB465" s="220"/>
      <c r="AC465" s="220"/>
      <c r="AD465" s="220"/>
      <c r="AE465" s="220"/>
      <c r="AF465" s="220"/>
      <c r="AG465" s="220"/>
      <c r="AH465" s="220"/>
      <c r="AI465" s="220"/>
      <c r="AJ465" s="220"/>
      <c r="AK465" s="220"/>
      <c r="AL465" s="220"/>
      <c r="AM465" s="220"/>
      <c r="AN465" s="220"/>
      <c r="AO465" s="220"/>
      <c r="AP465" s="220"/>
      <c r="AQ465" s="220"/>
      <c r="AR465" s="220"/>
      <c r="AS465" s="220"/>
      <c r="AT465" s="220"/>
      <c r="AU465" s="220"/>
      <c r="AV465" s="220"/>
      <c r="AW465" s="4"/>
    </row>
    <row r="466" spans="26:49" ht="12.75">
      <c r="Z466" s="216"/>
      <c r="AA466" s="220"/>
      <c r="AB466" s="220"/>
      <c r="AC466" s="220"/>
      <c r="AD466" s="220"/>
      <c r="AE466" s="220"/>
      <c r="AF466" s="220"/>
      <c r="AG466" s="220"/>
      <c r="AH466" s="220"/>
      <c r="AI466" s="220"/>
      <c r="AJ466" s="220"/>
      <c r="AK466" s="220"/>
      <c r="AL466" s="220"/>
      <c r="AM466" s="220"/>
      <c r="AN466" s="220"/>
      <c r="AO466" s="220"/>
      <c r="AP466" s="220"/>
      <c r="AQ466" s="220"/>
      <c r="AR466" s="220"/>
      <c r="AS466" s="220"/>
      <c r="AT466" s="220"/>
      <c r="AU466" s="220"/>
      <c r="AV466" s="220"/>
      <c r="AW466" s="4"/>
    </row>
    <row r="467" spans="26:49" ht="12.75">
      <c r="Z467" s="216"/>
      <c r="AA467" s="220"/>
      <c r="AB467" s="220"/>
      <c r="AC467" s="220"/>
      <c r="AD467" s="220"/>
      <c r="AE467" s="220"/>
      <c r="AF467" s="220"/>
      <c r="AG467" s="220"/>
      <c r="AH467" s="220"/>
      <c r="AI467" s="220"/>
      <c r="AJ467" s="220"/>
      <c r="AK467" s="220"/>
      <c r="AL467" s="220"/>
      <c r="AM467" s="220"/>
      <c r="AN467" s="220"/>
      <c r="AO467" s="220"/>
      <c r="AP467" s="220"/>
      <c r="AQ467" s="220"/>
      <c r="AR467" s="220"/>
      <c r="AS467" s="220"/>
      <c r="AT467" s="220"/>
      <c r="AU467" s="220"/>
      <c r="AV467" s="220"/>
      <c r="AW467" s="4"/>
    </row>
    <row r="468" spans="26:49" ht="12.75">
      <c r="Z468" s="216"/>
      <c r="AA468" s="220"/>
      <c r="AB468" s="220"/>
      <c r="AC468" s="220"/>
      <c r="AD468" s="220"/>
      <c r="AE468" s="220"/>
      <c r="AF468" s="220"/>
      <c r="AG468" s="220"/>
      <c r="AH468" s="220"/>
      <c r="AI468" s="220"/>
      <c r="AJ468" s="220"/>
      <c r="AK468" s="220"/>
      <c r="AL468" s="220"/>
      <c r="AM468" s="220"/>
      <c r="AN468" s="220"/>
      <c r="AO468" s="220"/>
      <c r="AP468" s="220"/>
      <c r="AQ468" s="220"/>
      <c r="AR468" s="220"/>
      <c r="AS468" s="220"/>
      <c r="AT468" s="220"/>
      <c r="AU468" s="220"/>
      <c r="AV468" s="220"/>
      <c r="AW468" s="4"/>
    </row>
    <row r="469" spans="26:49" ht="12.75">
      <c r="Z469" s="216"/>
      <c r="AA469" s="220"/>
      <c r="AB469" s="220"/>
      <c r="AC469" s="220"/>
      <c r="AD469" s="220"/>
      <c r="AE469" s="220"/>
      <c r="AF469" s="220"/>
      <c r="AG469" s="220"/>
      <c r="AH469" s="220"/>
      <c r="AI469" s="220"/>
      <c r="AJ469" s="220"/>
      <c r="AK469" s="220"/>
      <c r="AL469" s="220"/>
      <c r="AM469" s="220"/>
      <c r="AN469" s="220"/>
      <c r="AO469" s="220"/>
      <c r="AP469" s="220"/>
      <c r="AQ469" s="220"/>
      <c r="AR469" s="220"/>
      <c r="AS469" s="220"/>
      <c r="AT469" s="220"/>
      <c r="AU469" s="220"/>
      <c r="AV469" s="220"/>
      <c r="AW469" s="4"/>
    </row>
    <row r="470" spans="26:49" ht="12.75">
      <c r="Z470" s="216"/>
      <c r="AA470" s="220"/>
      <c r="AB470" s="220"/>
      <c r="AC470" s="220"/>
      <c r="AD470" s="220"/>
      <c r="AE470" s="220"/>
      <c r="AF470" s="220"/>
      <c r="AG470" s="220"/>
      <c r="AH470" s="220"/>
      <c r="AI470" s="220"/>
      <c r="AJ470" s="220"/>
      <c r="AK470" s="220"/>
      <c r="AL470" s="220"/>
      <c r="AM470" s="220"/>
      <c r="AN470" s="220"/>
      <c r="AO470" s="220"/>
      <c r="AP470" s="220"/>
      <c r="AQ470" s="220"/>
      <c r="AR470" s="220"/>
      <c r="AS470" s="220"/>
      <c r="AT470" s="220"/>
      <c r="AU470" s="220"/>
      <c r="AV470" s="220"/>
      <c r="AW470" s="4"/>
    </row>
    <row r="471" spans="26:49" ht="12.75">
      <c r="Z471" s="216"/>
      <c r="AA471" s="220"/>
      <c r="AB471" s="220"/>
      <c r="AC471" s="220"/>
      <c r="AD471" s="220"/>
      <c r="AE471" s="220"/>
      <c r="AF471" s="220"/>
      <c r="AG471" s="220"/>
      <c r="AH471" s="220"/>
      <c r="AI471" s="220"/>
      <c r="AJ471" s="220"/>
      <c r="AK471" s="220"/>
      <c r="AL471" s="220"/>
      <c r="AM471" s="220"/>
      <c r="AN471" s="220"/>
      <c r="AO471" s="220"/>
      <c r="AP471" s="220"/>
      <c r="AQ471" s="220"/>
      <c r="AR471" s="220"/>
      <c r="AS471" s="220"/>
      <c r="AT471" s="220"/>
      <c r="AU471" s="220"/>
      <c r="AV471" s="220"/>
      <c r="AW471" s="4"/>
    </row>
    <row r="472" spans="26:49" ht="12.75">
      <c r="Z472" s="216"/>
      <c r="AA472" s="220"/>
      <c r="AB472" s="220"/>
      <c r="AC472" s="220"/>
      <c r="AD472" s="220"/>
      <c r="AE472" s="220"/>
      <c r="AF472" s="220"/>
      <c r="AG472" s="220"/>
      <c r="AH472" s="220"/>
      <c r="AI472" s="220"/>
      <c r="AJ472" s="220"/>
      <c r="AK472" s="220"/>
      <c r="AL472" s="220"/>
      <c r="AM472" s="220"/>
      <c r="AN472" s="220"/>
      <c r="AO472" s="220"/>
      <c r="AP472" s="220"/>
      <c r="AQ472" s="220"/>
      <c r="AR472" s="220"/>
      <c r="AS472" s="220"/>
      <c r="AT472" s="220"/>
      <c r="AU472" s="220"/>
      <c r="AV472" s="220"/>
      <c r="AW472" s="4"/>
    </row>
    <row r="473" spans="26:49" ht="12.75">
      <c r="Z473" s="216"/>
      <c r="AA473" s="220"/>
      <c r="AB473" s="220"/>
      <c r="AC473" s="220"/>
      <c r="AD473" s="220"/>
      <c r="AE473" s="220"/>
      <c r="AF473" s="220"/>
      <c r="AG473" s="220"/>
      <c r="AH473" s="220"/>
      <c r="AI473" s="220"/>
      <c r="AJ473" s="220"/>
      <c r="AK473" s="220"/>
      <c r="AL473" s="220"/>
      <c r="AM473" s="220"/>
      <c r="AN473" s="220"/>
      <c r="AO473" s="220"/>
      <c r="AP473" s="220"/>
      <c r="AQ473" s="220"/>
      <c r="AR473" s="220"/>
      <c r="AS473" s="220"/>
      <c r="AT473" s="220"/>
      <c r="AU473" s="220"/>
      <c r="AV473" s="220"/>
      <c r="AW473" s="4"/>
    </row>
    <row r="474" spans="26:49" ht="12.75">
      <c r="Z474" s="216"/>
      <c r="AA474" s="220"/>
      <c r="AB474" s="220"/>
      <c r="AC474" s="220"/>
      <c r="AD474" s="220"/>
      <c r="AE474" s="220"/>
      <c r="AF474" s="220"/>
      <c r="AG474" s="220"/>
      <c r="AH474" s="220"/>
      <c r="AI474" s="220"/>
      <c r="AJ474" s="220"/>
      <c r="AK474" s="220"/>
      <c r="AL474" s="220"/>
      <c r="AM474" s="220"/>
      <c r="AN474" s="220"/>
      <c r="AO474" s="220"/>
      <c r="AP474" s="220"/>
      <c r="AQ474" s="220"/>
      <c r="AR474" s="220"/>
      <c r="AS474" s="220"/>
      <c r="AT474" s="220"/>
      <c r="AU474" s="220"/>
      <c r="AV474" s="220"/>
      <c r="AW474" s="4"/>
    </row>
    <row r="475" spans="26:49" ht="12.75">
      <c r="Z475" s="216"/>
      <c r="AA475" s="220"/>
      <c r="AB475" s="220"/>
      <c r="AC475" s="220"/>
      <c r="AD475" s="220"/>
      <c r="AE475" s="220"/>
      <c r="AF475" s="220"/>
      <c r="AG475" s="220"/>
      <c r="AH475" s="220"/>
      <c r="AI475" s="220"/>
      <c r="AJ475" s="220"/>
      <c r="AK475" s="220"/>
      <c r="AL475" s="220"/>
      <c r="AM475" s="220"/>
      <c r="AN475" s="220"/>
      <c r="AO475" s="220"/>
      <c r="AP475" s="220"/>
      <c r="AQ475" s="220"/>
      <c r="AR475" s="220"/>
      <c r="AS475" s="220"/>
      <c r="AT475" s="220"/>
      <c r="AU475" s="220"/>
      <c r="AV475" s="220"/>
      <c r="AW475" s="4"/>
    </row>
    <row r="476" spans="26:49" ht="12.75">
      <c r="Z476" s="216"/>
      <c r="AA476" s="220"/>
      <c r="AB476" s="220"/>
      <c r="AC476" s="220"/>
      <c r="AD476" s="220"/>
      <c r="AE476" s="220"/>
      <c r="AF476" s="220"/>
      <c r="AG476" s="220"/>
      <c r="AH476" s="220"/>
      <c r="AI476" s="220"/>
      <c r="AJ476" s="220"/>
      <c r="AK476" s="220"/>
      <c r="AL476" s="220"/>
      <c r="AM476" s="220"/>
      <c r="AN476" s="220"/>
      <c r="AO476" s="220"/>
      <c r="AP476" s="220"/>
      <c r="AQ476" s="220"/>
      <c r="AR476" s="220"/>
      <c r="AS476" s="220"/>
      <c r="AT476" s="220"/>
      <c r="AU476" s="220"/>
      <c r="AV476" s="220"/>
      <c r="AW476" s="4"/>
    </row>
    <row r="477" spans="26:49" ht="12.75">
      <c r="Z477" s="216"/>
      <c r="AA477" s="220"/>
      <c r="AB477" s="220"/>
      <c r="AC477" s="220"/>
      <c r="AD477" s="220"/>
      <c r="AE477" s="220"/>
      <c r="AF477" s="220"/>
      <c r="AG477" s="220"/>
      <c r="AH477" s="220"/>
      <c r="AI477" s="220"/>
      <c r="AJ477" s="220"/>
      <c r="AK477" s="220"/>
      <c r="AL477" s="220"/>
      <c r="AM477" s="220"/>
      <c r="AN477" s="220"/>
      <c r="AO477" s="220"/>
      <c r="AP477" s="220"/>
      <c r="AQ477" s="220"/>
      <c r="AR477" s="220"/>
      <c r="AS477" s="220"/>
      <c r="AT477" s="220"/>
      <c r="AU477" s="220"/>
      <c r="AV477" s="220"/>
      <c r="AW477" s="4"/>
    </row>
    <row r="478" spans="26:49" ht="12.75">
      <c r="Z478" s="216"/>
      <c r="AA478" s="220"/>
      <c r="AB478" s="220"/>
      <c r="AC478" s="220"/>
      <c r="AD478" s="220"/>
      <c r="AE478" s="220"/>
      <c r="AF478" s="220"/>
      <c r="AG478" s="220"/>
      <c r="AH478" s="220"/>
      <c r="AI478" s="220"/>
      <c r="AJ478" s="220"/>
      <c r="AK478" s="220"/>
      <c r="AL478" s="220"/>
      <c r="AM478" s="220"/>
      <c r="AN478" s="220"/>
      <c r="AO478" s="220"/>
      <c r="AP478" s="220"/>
      <c r="AQ478" s="220"/>
      <c r="AR478" s="220"/>
      <c r="AS478" s="220"/>
      <c r="AT478" s="220"/>
      <c r="AU478" s="220"/>
      <c r="AV478" s="220"/>
      <c r="AW478" s="4"/>
    </row>
    <row r="479" spans="26:49" ht="12.75">
      <c r="Z479" s="216"/>
      <c r="AA479" s="220"/>
      <c r="AB479" s="220"/>
      <c r="AC479" s="220"/>
      <c r="AD479" s="220"/>
      <c r="AE479" s="220"/>
      <c r="AF479" s="220"/>
      <c r="AG479" s="220"/>
      <c r="AH479" s="220"/>
      <c r="AI479" s="220"/>
      <c r="AJ479" s="220"/>
      <c r="AK479" s="220"/>
      <c r="AL479" s="220"/>
      <c r="AM479" s="220"/>
      <c r="AN479" s="220"/>
      <c r="AO479" s="220"/>
      <c r="AP479" s="220"/>
      <c r="AQ479" s="220"/>
      <c r="AR479" s="220"/>
      <c r="AS479" s="220"/>
      <c r="AT479" s="220"/>
      <c r="AU479" s="220"/>
      <c r="AV479" s="220"/>
      <c r="AW479" s="4"/>
    </row>
    <row r="480" spans="26:49" ht="12.75">
      <c r="Z480" s="216"/>
      <c r="AA480" s="220"/>
      <c r="AB480" s="220"/>
      <c r="AC480" s="220"/>
      <c r="AD480" s="220"/>
      <c r="AE480" s="220"/>
      <c r="AF480" s="220"/>
      <c r="AG480" s="220"/>
      <c r="AH480" s="220"/>
      <c r="AI480" s="220"/>
      <c r="AJ480" s="220"/>
      <c r="AK480" s="220"/>
      <c r="AL480" s="220"/>
      <c r="AM480" s="220"/>
      <c r="AN480" s="220"/>
      <c r="AO480" s="220"/>
      <c r="AP480" s="220"/>
      <c r="AQ480" s="220"/>
      <c r="AR480" s="220"/>
      <c r="AS480" s="220"/>
      <c r="AT480" s="220"/>
      <c r="AU480" s="220"/>
      <c r="AV480" s="220"/>
      <c r="AW480" s="4"/>
    </row>
    <row r="481" spans="26:49" ht="12.75">
      <c r="Z481" s="216"/>
      <c r="AA481" s="220"/>
      <c r="AB481" s="220"/>
      <c r="AC481" s="220"/>
      <c r="AD481" s="220"/>
      <c r="AE481" s="220"/>
      <c r="AF481" s="220"/>
      <c r="AG481" s="220"/>
      <c r="AH481" s="220"/>
      <c r="AI481" s="220"/>
      <c r="AJ481" s="220"/>
      <c r="AK481" s="220"/>
      <c r="AL481" s="220"/>
      <c r="AM481" s="220"/>
      <c r="AN481" s="220"/>
      <c r="AO481" s="220"/>
      <c r="AP481" s="220"/>
      <c r="AQ481" s="220"/>
      <c r="AR481" s="220"/>
      <c r="AS481" s="220"/>
      <c r="AT481" s="220"/>
      <c r="AU481" s="220"/>
      <c r="AV481" s="220"/>
      <c r="AW481" s="4"/>
    </row>
    <row r="482" spans="26:49" ht="12.75">
      <c r="Z482" s="216"/>
      <c r="AA482" s="220"/>
      <c r="AB482" s="220"/>
      <c r="AC482" s="220"/>
      <c r="AD482" s="220"/>
      <c r="AE482" s="220"/>
      <c r="AF482" s="220"/>
      <c r="AG482" s="220"/>
      <c r="AH482" s="220"/>
      <c r="AI482" s="220"/>
      <c r="AJ482" s="220"/>
      <c r="AK482" s="220"/>
      <c r="AL482" s="220"/>
      <c r="AM482" s="220"/>
      <c r="AN482" s="220"/>
      <c r="AO482" s="220"/>
      <c r="AP482" s="220"/>
      <c r="AQ482" s="220"/>
      <c r="AR482" s="220"/>
      <c r="AS482" s="220"/>
      <c r="AT482" s="220"/>
      <c r="AU482" s="220"/>
      <c r="AV482" s="220"/>
      <c r="AW482" s="4"/>
    </row>
    <row r="483" spans="26:49" ht="12.75">
      <c r="Z483" s="216"/>
      <c r="AA483" s="220"/>
      <c r="AB483" s="220"/>
      <c r="AC483" s="220"/>
      <c r="AD483" s="220"/>
      <c r="AE483" s="220"/>
      <c r="AF483" s="220"/>
      <c r="AG483" s="220"/>
      <c r="AH483" s="220"/>
      <c r="AI483" s="220"/>
      <c r="AJ483" s="220"/>
      <c r="AK483" s="220"/>
      <c r="AL483" s="220"/>
      <c r="AM483" s="220"/>
      <c r="AN483" s="220"/>
      <c r="AO483" s="220"/>
      <c r="AP483" s="220"/>
      <c r="AQ483" s="220"/>
      <c r="AR483" s="220"/>
      <c r="AS483" s="220"/>
      <c r="AT483" s="220"/>
      <c r="AU483" s="220"/>
      <c r="AV483" s="220"/>
      <c r="AW483" s="4"/>
    </row>
    <row r="484" spans="26:49" ht="12.75">
      <c r="Z484" s="216"/>
      <c r="AA484" s="220"/>
      <c r="AB484" s="220"/>
      <c r="AC484" s="220"/>
      <c r="AD484" s="220"/>
      <c r="AE484" s="220"/>
      <c r="AF484" s="220"/>
      <c r="AG484" s="220"/>
      <c r="AH484" s="220"/>
      <c r="AI484" s="220"/>
      <c r="AJ484" s="220"/>
      <c r="AK484" s="220"/>
      <c r="AL484" s="220"/>
      <c r="AM484" s="220"/>
      <c r="AN484" s="220"/>
      <c r="AO484" s="220"/>
      <c r="AP484" s="220"/>
      <c r="AQ484" s="220"/>
      <c r="AR484" s="220"/>
      <c r="AS484" s="220"/>
      <c r="AT484" s="220"/>
      <c r="AU484" s="220"/>
      <c r="AV484" s="220"/>
      <c r="AW484" s="4"/>
    </row>
    <row r="485" spans="26:49" ht="12.75">
      <c r="Z485" s="216"/>
      <c r="AA485" s="220"/>
      <c r="AB485" s="220"/>
      <c r="AC485" s="220"/>
      <c r="AD485" s="220"/>
      <c r="AE485" s="220"/>
      <c r="AF485" s="220"/>
      <c r="AG485" s="220"/>
      <c r="AH485" s="220"/>
      <c r="AI485" s="220"/>
      <c r="AJ485" s="220"/>
      <c r="AK485" s="220"/>
      <c r="AL485" s="220"/>
      <c r="AM485" s="220"/>
      <c r="AN485" s="220"/>
      <c r="AO485" s="220"/>
      <c r="AP485" s="220"/>
      <c r="AQ485" s="220"/>
      <c r="AR485" s="220"/>
      <c r="AS485" s="220"/>
      <c r="AT485" s="220"/>
      <c r="AU485" s="220"/>
      <c r="AV485" s="220"/>
      <c r="AW485" s="4"/>
    </row>
    <row r="486" spans="26:49" ht="12.75">
      <c r="Z486" s="216"/>
      <c r="AA486" s="220"/>
      <c r="AB486" s="220"/>
      <c r="AC486" s="220"/>
      <c r="AD486" s="220"/>
      <c r="AE486" s="220"/>
      <c r="AF486" s="220"/>
      <c r="AG486" s="220"/>
      <c r="AH486" s="220"/>
      <c r="AI486" s="220"/>
      <c r="AJ486" s="220"/>
      <c r="AK486" s="220"/>
      <c r="AL486" s="220"/>
      <c r="AM486" s="220"/>
      <c r="AN486" s="220"/>
      <c r="AO486" s="220"/>
      <c r="AP486" s="220"/>
      <c r="AQ486" s="220"/>
      <c r="AR486" s="220"/>
      <c r="AS486" s="220"/>
      <c r="AT486" s="220"/>
      <c r="AU486" s="220"/>
      <c r="AV486" s="220"/>
      <c r="AW486" s="4"/>
    </row>
    <row r="487" spans="26:49" ht="12.75">
      <c r="Z487" s="216"/>
      <c r="AA487" s="220"/>
      <c r="AB487" s="220"/>
      <c r="AC487" s="220"/>
      <c r="AD487" s="220"/>
      <c r="AE487" s="220"/>
      <c r="AF487" s="220"/>
      <c r="AG487" s="220"/>
      <c r="AH487" s="220"/>
      <c r="AI487" s="220"/>
      <c r="AJ487" s="220"/>
      <c r="AK487" s="220"/>
      <c r="AL487" s="220"/>
      <c r="AM487" s="220"/>
      <c r="AN487" s="220"/>
      <c r="AO487" s="220"/>
      <c r="AP487" s="220"/>
      <c r="AQ487" s="220"/>
      <c r="AR487" s="220"/>
      <c r="AS487" s="220"/>
      <c r="AT487" s="220"/>
      <c r="AU487" s="220"/>
      <c r="AV487" s="220"/>
      <c r="AW487" s="4"/>
    </row>
    <row r="488" spans="26:49" ht="12.75">
      <c r="Z488" s="216"/>
      <c r="AA488" s="220"/>
      <c r="AB488" s="220"/>
      <c r="AC488" s="220"/>
      <c r="AD488" s="220"/>
      <c r="AE488" s="220"/>
      <c r="AF488" s="220"/>
      <c r="AG488" s="220"/>
      <c r="AH488" s="220"/>
      <c r="AI488" s="220"/>
      <c r="AJ488" s="220"/>
      <c r="AK488" s="220"/>
      <c r="AL488" s="220"/>
      <c r="AM488" s="220"/>
      <c r="AN488" s="220"/>
      <c r="AO488" s="220"/>
      <c r="AP488" s="220"/>
      <c r="AQ488" s="220"/>
      <c r="AR488" s="220"/>
      <c r="AS488" s="220"/>
      <c r="AT488" s="220"/>
      <c r="AU488" s="220"/>
      <c r="AV488" s="220"/>
      <c r="AW488" s="4"/>
    </row>
    <row r="489" spans="26:49" ht="12.75">
      <c r="Z489" s="216"/>
      <c r="AA489" s="220"/>
      <c r="AB489" s="220"/>
      <c r="AC489" s="220"/>
      <c r="AD489" s="220"/>
      <c r="AE489" s="220"/>
      <c r="AF489" s="220"/>
      <c r="AG489" s="220"/>
      <c r="AH489" s="220"/>
      <c r="AI489" s="220"/>
      <c r="AJ489" s="220"/>
      <c r="AK489" s="220"/>
      <c r="AL489" s="220"/>
      <c r="AM489" s="220"/>
      <c r="AN489" s="220"/>
      <c r="AO489" s="220"/>
      <c r="AP489" s="220"/>
      <c r="AQ489" s="220"/>
      <c r="AR489" s="220"/>
      <c r="AS489" s="220"/>
      <c r="AT489" s="220"/>
      <c r="AU489" s="220"/>
      <c r="AV489" s="220"/>
      <c r="AW489" s="4"/>
    </row>
    <row r="490" spans="26:49" ht="12.75">
      <c r="Z490" s="216"/>
      <c r="AA490" s="220"/>
      <c r="AB490" s="220"/>
      <c r="AC490" s="220"/>
      <c r="AD490" s="220"/>
      <c r="AE490" s="220"/>
      <c r="AF490" s="220"/>
      <c r="AG490" s="220"/>
      <c r="AH490" s="220"/>
      <c r="AI490" s="220"/>
      <c r="AJ490" s="220"/>
      <c r="AK490" s="220"/>
      <c r="AL490" s="220"/>
      <c r="AM490" s="220"/>
      <c r="AN490" s="220"/>
      <c r="AO490" s="220"/>
      <c r="AP490" s="220"/>
      <c r="AQ490" s="220"/>
      <c r="AR490" s="220"/>
      <c r="AS490" s="220"/>
      <c r="AT490" s="220"/>
      <c r="AU490" s="220"/>
      <c r="AV490" s="220"/>
      <c r="AW490" s="4"/>
    </row>
    <row r="491" spans="26:49" ht="12.75">
      <c r="Z491" s="216"/>
      <c r="AA491" s="220"/>
      <c r="AB491" s="220"/>
      <c r="AC491" s="220"/>
      <c r="AD491" s="220"/>
      <c r="AE491" s="220"/>
      <c r="AF491" s="220"/>
      <c r="AG491" s="220"/>
      <c r="AH491" s="220"/>
      <c r="AI491" s="220"/>
      <c r="AJ491" s="220"/>
      <c r="AK491" s="220"/>
      <c r="AL491" s="220"/>
      <c r="AM491" s="220"/>
      <c r="AN491" s="220"/>
      <c r="AO491" s="220"/>
      <c r="AP491" s="220"/>
      <c r="AQ491" s="220"/>
      <c r="AR491" s="220"/>
      <c r="AS491" s="220"/>
      <c r="AT491" s="220"/>
      <c r="AU491" s="220"/>
      <c r="AV491" s="220"/>
      <c r="AW491" s="4"/>
    </row>
    <row r="492" spans="26:49" ht="12.75">
      <c r="Z492" s="216"/>
      <c r="AA492" s="220"/>
      <c r="AB492" s="220"/>
      <c r="AC492" s="220"/>
      <c r="AD492" s="220"/>
      <c r="AE492" s="220"/>
      <c r="AF492" s="220"/>
      <c r="AG492" s="220"/>
      <c r="AH492" s="220"/>
      <c r="AI492" s="220"/>
      <c r="AJ492" s="220"/>
      <c r="AK492" s="220"/>
      <c r="AL492" s="220"/>
      <c r="AM492" s="220"/>
      <c r="AN492" s="220"/>
      <c r="AO492" s="220"/>
      <c r="AP492" s="220"/>
      <c r="AQ492" s="220"/>
      <c r="AR492" s="220"/>
      <c r="AS492" s="220"/>
      <c r="AT492" s="220"/>
      <c r="AU492" s="220"/>
      <c r="AV492" s="220"/>
      <c r="AW492" s="4"/>
    </row>
    <row r="493" spans="26:49" ht="12.75">
      <c r="Z493" s="216"/>
      <c r="AA493" s="220"/>
      <c r="AB493" s="220"/>
      <c r="AC493" s="220"/>
      <c r="AD493" s="220"/>
      <c r="AE493" s="220"/>
      <c r="AF493" s="220"/>
      <c r="AG493" s="220"/>
      <c r="AH493" s="220"/>
      <c r="AI493" s="220"/>
      <c r="AJ493" s="220"/>
      <c r="AK493" s="220"/>
      <c r="AL493" s="220"/>
      <c r="AM493" s="220"/>
      <c r="AN493" s="220"/>
      <c r="AO493" s="220"/>
      <c r="AP493" s="220"/>
      <c r="AQ493" s="220"/>
      <c r="AR493" s="220"/>
      <c r="AS493" s="220"/>
      <c r="AT493" s="220"/>
      <c r="AU493" s="220"/>
      <c r="AV493" s="220"/>
      <c r="AW493" s="4"/>
    </row>
    <row r="494" spans="26:49" ht="12.75">
      <c r="Z494" s="216"/>
      <c r="AA494" s="220"/>
      <c r="AB494" s="220"/>
      <c r="AC494" s="220"/>
      <c r="AD494" s="220"/>
      <c r="AE494" s="220"/>
      <c r="AF494" s="220"/>
      <c r="AG494" s="220"/>
      <c r="AH494" s="220"/>
      <c r="AI494" s="220"/>
      <c r="AJ494" s="220"/>
      <c r="AK494" s="220"/>
      <c r="AL494" s="220"/>
      <c r="AM494" s="220"/>
      <c r="AN494" s="220"/>
      <c r="AO494" s="220"/>
      <c r="AP494" s="220"/>
      <c r="AQ494" s="220"/>
      <c r="AR494" s="220"/>
      <c r="AS494" s="220"/>
      <c r="AT494" s="220"/>
      <c r="AU494" s="220"/>
      <c r="AV494" s="220"/>
      <c r="AW494" s="4"/>
    </row>
    <row r="495" spans="26:49" ht="12.75">
      <c r="Z495" s="216"/>
      <c r="AA495" s="220"/>
      <c r="AB495" s="220"/>
      <c r="AC495" s="220"/>
      <c r="AD495" s="220"/>
      <c r="AE495" s="220"/>
      <c r="AF495" s="220"/>
      <c r="AG495" s="220"/>
      <c r="AH495" s="220"/>
      <c r="AI495" s="220"/>
      <c r="AJ495" s="220"/>
      <c r="AK495" s="220"/>
      <c r="AL495" s="220"/>
      <c r="AM495" s="220"/>
      <c r="AN495" s="220"/>
      <c r="AO495" s="220"/>
      <c r="AP495" s="220"/>
      <c r="AQ495" s="220"/>
      <c r="AR495" s="220"/>
      <c r="AS495" s="220"/>
      <c r="AT495" s="220"/>
      <c r="AU495" s="220"/>
      <c r="AV495" s="220"/>
      <c r="AW495" s="4"/>
    </row>
    <row r="496" spans="26:49" ht="12.75">
      <c r="Z496" s="216"/>
      <c r="AA496" s="220"/>
      <c r="AB496" s="220"/>
      <c r="AC496" s="220"/>
      <c r="AD496" s="220"/>
      <c r="AE496" s="220"/>
      <c r="AF496" s="220"/>
      <c r="AG496" s="220"/>
      <c r="AH496" s="220"/>
      <c r="AI496" s="220"/>
      <c r="AJ496" s="220"/>
      <c r="AK496" s="220"/>
      <c r="AL496" s="220"/>
      <c r="AM496" s="220"/>
      <c r="AN496" s="220"/>
      <c r="AO496" s="220"/>
      <c r="AP496" s="220"/>
      <c r="AQ496" s="220"/>
      <c r="AR496" s="220"/>
      <c r="AS496" s="220"/>
      <c r="AT496" s="220"/>
      <c r="AU496" s="220"/>
      <c r="AV496" s="220"/>
      <c r="AW496" s="4"/>
    </row>
    <row r="497" spans="26:49" ht="12.75">
      <c r="Z497" s="216"/>
      <c r="AA497" s="220"/>
      <c r="AB497" s="220"/>
      <c r="AC497" s="220"/>
      <c r="AD497" s="220"/>
      <c r="AE497" s="220"/>
      <c r="AF497" s="220"/>
      <c r="AG497" s="220"/>
      <c r="AH497" s="220"/>
      <c r="AI497" s="220"/>
      <c r="AJ497" s="220"/>
      <c r="AK497" s="220"/>
      <c r="AL497" s="220"/>
      <c r="AM497" s="220"/>
      <c r="AN497" s="220"/>
      <c r="AO497" s="220"/>
      <c r="AP497" s="220"/>
      <c r="AQ497" s="220"/>
      <c r="AR497" s="220"/>
      <c r="AS497" s="220"/>
      <c r="AT497" s="220"/>
      <c r="AU497" s="220"/>
      <c r="AV497" s="220"/>
      <c r="AW497" s="4"/>
    </row>
    <row r="498" spans="26:49" ht="12.75">
      <c r="Z498" s="216"/>
      <c r="AA498" s="220"/>
      <c r="AB498" s="220"/>
      <c r="AC498" s="220"/>
      <c r="AD498" s="220"/>
      <c r="AE498" s="220"/>
      <c r="AF498" s="220"/>
      <c r="AG498" s="220"/>
      <c r="AH498" s="220"/>
      <c r="AI498" s="220"/>
      <c r="AJ498" s="220"/>
      <c r="AK498" s="220"/>
      <c r="AL498" s="220"/>
      <c r="AM498" s="220"/>
      <c r="AN498" s="220"/>
      <c r="AO498" s="220"/>
      <c r="AP498" s="220"/>
      <c r="AQ498" s="220"/>
      <c r="AR498" s="220"/>
      <c r="AS498" s="220"/>
      <c r="AT498" s="220"/>
      <c r="AU498" s="220"/>
      <c r="AV498" s="220"/>
      <c r="AW498" s="4"/>
    </row>
  </sheetData>
  <autoFilter ref="B8:Y327"/>
  <mergeCells count="3">
    <mergeCell ref="G349:H349"/>
    <mergeCell ref="C286:H286"/>
    <mergeCell ref="C326:H326"/>
  </mergeCells>
  <printOptions gridLines="1"/>
  <pageMargins left="0.1968503937007874" right="0.07874015748031496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&amp;C&amp;F</oddHeader>
    <oddFooter>&amp;CZASOBY_2006&amp;RStrona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O368"/>
  <sheetViews>
    <sheetView workbookViewId="0" topLeftCell="A1">
      <pane xSplit="2" ySplit="8" topLeftCell="C29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28" sqref="F28"/>
    </sheetView>
  </sheetViews>
  <sheetFormatPr defaultColWidth="9.140625" defaultRowHeight="12.75"/>
  <cols>
    <col min="1" max="1" width="3.00390625" style="1" customWidth="1"/>
    <col min="2" max="2" width="4.140625" style="1" customWidth="1"/>
    <col min="3" max="3" width="6.8515625" style="1" customWidth="1"/>
    <col min="4" max="4" width="4.8515625" style="1" customWidth="1"/>
    <col min="5" max="5" width="5.140625" style="1" customWidth="1"/>
    <col min="6" max="6" width="10.421875" style="1" customWidth="1"/>
    <col min="7" max="7" width="16.57421875" style="1" customWidth="1"/>
    <col min="8" max="8" width="11.7109375" style="1" customWidth="1"/>
    <col min="9" max="9" width="6.7109375" style="1" customWidth="1"/>
    <col min="10" max="10" width="5.421875" style="1" customWidth="1"/>
    <col min="11" max="11" width="6.421875" style="1" customWidth="1"/>
    <col min="12" max="12" width="6.00390625" style="1" customWidth="1"/>
    <col min="13" max="13" width="4.7109375" style="1" customWidth="1"/>
    <col min="14" max="14" width="6.140625" style="1" customWidth="1"/>
    <col min="15" max="15" width="6.421875" style="1" customWidth="1"/>
    <col min="16" max="16" width="4.57421875" style="1" customWidth="1"/>
    <col min="17" max="17" width="11.140625" style="1" customWidth="1"/>
    <col min="18" max="18" width="11.7109375" style="1" customWidth="1"/>
    <col min="19" max="19" width="10.140625" style="1" customWidth="1"/>
    <col min="20" max="20" width="9.8515625" style="1" customWidth="1"/>
    <col min="21" max="21" width="9.7109375" style="1" customWidth="1"/>
    <col min="22" max="22" width="8.8515625" style="1" customWidth="1"/>
    <col min="23" max="23" width="6.8515625" style="1" customWidth="1"/>
    <col min="24" max="24" width="7.00390625" style="1" customWidth="1"/>
    <col min="25" max="25" width="4.00390625" style="1" customWidth="1"/>
    <col min="26" max="26" width="20.00390625" style="1" customWidth="1"/>
    <col min="27" max="27" width="8.28125" style="1" customWidth="1"/>
    <col min="28" max="28" width="6.8515625" style="1" customWidth="1"/>
    <col min="29" max="29" width="22.8515625" style="1" customWidth="1"/>
    <col min="30" max="30" width="13.421875" style="1" customWidth="1"/>
    <col min="31" max="31" width="7.8515625" style="1" customWidth="1"/>
    <col min="32" max="32" width="6.8515625" style="1" customWidth="1"/>
    <col min="33" max="34" width="7.421875" style="1" customWidth="1"/>
    <col min="35" max="35" width="7.140625" style="1" customWidth="1"/>
    <col min="36" max="36" width="7.421875" style="1" customWidth="1"/>
    <col min="37" max="37" width="7.140625" style="1" customWidth="1"/>
    <col min="38" max="38" width="6.8515625" style="1" customWidth="1"/>
    <col min="39" max="39" width="10.421875" style="1" customWidth="1"/>
    <col min="40" max="43" width="9.140625" style="1" customWidth="1"/>
    <col min="44" max="44" width="9.7109375" style="1" customWidth="1"/>
    <col min="45" max="45" width="9.421875" style="1" customWidth="1"/>
    <col min="46" max="16384" width="9.140625" style="1" customWidth="1"/>
  </cols>
  <sheetData>
    <row r="1" spans="1:119" ht="13.5">
      <c r="A1" s="11"/>
      <c r="B1" s="11"/>
      <c r="C1" s="11"/>
      <c r="D1" s="11"/>
      <c r="E1" s="11"/>
      <c r="F1" s="11"/>
      <c r="G1" s="11" t="s">
        <v>0</v>
      </c>
      <c r="H1" s="12"/>
      <c r="I1" s="13">
        <f aca="true" t="shared" si="0" ref="I1:V1">+I325</f>
        <v>14</v>
      </c>
      <c r="J1" s="13">
        <f t="shared" si="0"/>
        <v>1</v>
      </c>
      <c r="K1" s="13">
        <f t="shared" si="0"/>
        <v>100</v>
      </c>
      <c r="L1" s="13">
        <f t="shared" si="0"/>
        <v>92</v>
      </c>
      <c r="M1" s="13">
        <f t="shared" si="0"/>
        <v>8</v>
      </c>
      <c r="N1" s="13">
        <f t="shared" si="0"/>
        <v>311</v>
      </c>
      <c r="O1" s="13">
        <f t="shared" si="0"/>
        <v>286</v>
      </c>
      <c r="P1" s="13">
        <f t="shared" si="0"/>
        <v>25</v>
      </c>
      <c r="Q1" s="14">
        <f t="shared" si="0"/>
        <v>5194.0599999999995</v>
      </c>
      <c r="R1" s="14">
        <f t="shared" si="0"/>
        <v>4485.919999999999</v>
      </c>
      <c r="S1" s="14">
        <f t="shared" si="0"/>
        <v>708.14</v>
      </c>
      <c r="T1" s="14">
        <f t="shared" si="0"/>
        <v>577.0600000000001</v>
      </c>
      <c r="U1" s="14">
        <f t="shared" si="0"/>
        <v>254.85999999999999</v>
      </c>
      <c r="V1" s="14">
        <f t="shared" si="0"/>
        <v>322.2</v>
      </c>
      <c r="W1" s="15"/>
      <c r="X1" s="11"/>
      <c r="Y1" s="11"/>
      <c r="Z1" s="33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</row>
    <row r="2" spans="1:119" ht="13.5">
      <c r="A2" s="11"/>
      <c r="B2" s="11"/>
      <c r="C2" s="24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33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</row>
    <row r="3" spans="1:119" s="2" customFormat="1" ht="15.75">
      <c r="A3" s="16"/>
      <c r="B3" s="16"/>
      <c r="C3" s="16"/>
      <c r="D3" s="16"/>
      <c r="E3" s="16"/>
      <c r="F3" s="16"/>
      <c r="G3" s="249" t="s">
        <v>242</v>
      </c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2"/>
      <c r="U3" s="19"/>
      <c r="V3" s="19"/>
      <c r="W3" s="16"/>
      <c r="X3" s="16"/>
      <c r="Y3" s="16"/>
      <c r="Z3" s="213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</row>
    <row r="4" spans="1:119" ht="14.2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13"/>
      <c r="O4" s="113"/>
      <c r="P4" s="113"/>
      <c r="Q4" s="20"/>
      <c r="R4" s="20"/>
      <c r="S4" s="20"/>
      <c r="T4" s="20"/>
      <c r="U4" s="20"/>
      <c r="V4" s="20"/>
      <c r="W4" s="20"/>
      <c r="X4" s="20"/>
      <c r="Y4" s="20"/>
      <c r="Z4" s="33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</row>
    <row r="5" spans="1:119" ht="18" customHeight="1">
      <c r="A5" s="11"/>
      <c r="B5" s="150" t="s">
        <v>2</v>
      </c>
      <c r="C5" s="148" t="s">
        <v>3</v>
      </c>
      <c r="D5" s="148" t="s">
        <v>187</v>
      </c>
      <c r="E5" s="146" t="s">
        <v>4</v>
      </c>
      <c r="F5" s="146" t="s">
        <v>5</v>
      </c>
      <c r="G5" s="145" t="s">
        <v>6</v>
      </c>
      <c r="H5" s="143" t="s">
        <v>7</v>
      </c>
      <c r="I5" s="21" t="s">
        <v>8</v>
      </c>
      <c r="J5" s="124"/>
      <c r="K5" s="128" t="s">
        <v>201</v>
      </c>
      <c r="L5" s="22"/>
      <c r="M5" s="129"/>
      <c r="N5" s="140" t="s">
        <v>9</v>
      </c>
      <c r="O5" s="135"/>
      <c r="P5" s="135"/>
      <c r="Q5" s="103" t="s">
        <v>10</v>
      </c>
      <c r="R5" s="24"/>
      <c r="S5" s="141"/>
      <c r="T5" s="134" t="s">
        <v>11</v>
      </c>
      <c r="U5" s="24"/>
      <c r="V5" s="24"/>
      <c r="W5" s="136" t="s">
        <v>12</v>
      </c>
      <c r="X5" s="124" t="s">
        <v>13</v>
      </c>
      <c r="Y5" s="120"/>
      <c r="Z5" s="214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</row>
    <row r="6" spans="1:119" ht="18" customHeight="1">
      <c r="A6" s="11"/>
      <c r="B6" s="137"/>
      <c r="C6" s="149" t="s">
        <v>14</v>
      </c>
      <c r="D6" s="149" t="s">
        <v>188</v>
      </c>
      <c r="E6" s="27"/>
      <c r="F6" s="147" t="s">
        <v>15</v>
      </c>
      <c r="G6" s="138"/>
      <c r="H6" s="144" t="s">
        <v>16</v>
      </c>
      <c r="I6" s="126" t="s">
        <v>17</v>
      </c>
      <c r="J6" s="127" t="s">
        <v>18</v>
      </c>
      <c r="K6" s="130" t="s">
        <v>19</v>
      </c>
      <c r="L6" s="29" t="s">
        <v>17</v>
      </c>
      <c r="M6" s="131" t="s">
        <v>18</v>
      </c>
      <c r="N6" s="26" t="s">
        <v>19</v>
      </c>
      <c r="O6" s="28" t="s">
        <v>17</v>
      </c>
      <c r="P6" s="114" t="s">
        <v>18</v>
      </c>
      <c r="Q6" s="133" t="s">
        <v>20</v>
      </c>
      <c r="R6" s="29" t="s">
        <v>21</v>
      </c>
      <c r="S6" s="131" t="s">
        <v>22</v>
      </c>
      <c r="T6" s="126" t="s">
        <v>20</v>
      </c>
      <c r="U6" s="29" t="s">
        <v>21</v>
      </c>
      <c r="V6" s="127" t="s">
        <v>22</v>
      </c>
      <c r="W6" s="121" t="s">
        <v>23</v>
      </c>
      <c r="X6" s="119" t="s">
        <v>24</v>
      </c>
      <c r="Y6" s="121"/>
      <c r="Z6" s="214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</row>
    <row r="7" spans="1:119" ht="14.25" thickBot="1">
      <c r="A7" s="11"/>
      <c r="B7" s="123"/>
      <c r="C7" s="30"/>
      <c r="D7" s="30"/>
      <c r="E7" s="31"/>
      <c r="F7" s="31"/>
      <c r="G7" s="139"/>
      <c r="H7" s="122"/>
      <c r="I7" s="116" t="s">
        <v>25</v>
      </c>
      <c r="J7" s="115" t="s">
        <v>25</v>
      </c>
      <c r="K7" s="132" t="s">
        <v>25</v>
      </c>
      <c r="L7" s="32" t="s">
        <v>25</v>
      </c>
      <c r="M7" s="118" t="s">
        <v>25</v>
      </c>
      <c r="N7" s="116" t="s">
        <v>25</v>
      </c>
      <c r="O7" s="32" t="s">
        <v>25</v>
      </c>
      <c r="P7" s="115" t="s">
        <v>25</v>
      </c>
      <c r="Q7" s="117" t="s">
        <v>26</v>
      </c>
      <c r="R7" s="32" t="s">
        <v>26</v>
      </c>
      <c r="S7" s="118" t="s">
        <v>26</v>
      </c>
      <c r="T7" s="116" t="s">
        <v>26</v>
      </c>
      <c r="U7" s="32" t="s">
        <v>26</v>
      </c>
      <c r="V7" s="115" t="s">
        <v>26</v>
      </c>
      <c r="W7" s="142" t="s">
        <v>27</v>
      </c>
      <c r="X7" s="125"/>
      <c r="Y7" s="122"/>
      <c r="Z7" s="214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4"/>
      <c r="DG7" s="217"/>
      <c r="DH7" s="217"/>
      <c r="DI7" s="217"/>
      <c r="DJ7" s="217"/>
      <c r="DK7" s="217"/>
      <c r="DL7" s="217"/>
      <c r="DM7" s="217"/>
      <c r="DN7" s="217"/>
      <c r="DO7" s="217"/>
    </row>
    <row r="8" spans="1:119" ht="7.5" customHeight="1">
      <c r="A8" s="33"/>
      <c r="B8" s="34"/>
      <c r="C8" s="23"/>
      <c r="D8" s="23"/>
      <c r="E8" s="25"/>
      <c r="F8" s="25"/>
      <c r="G8" s="35"/>
      <c r="H8" s="153"/>
      <c r="I8" s="165"/>
      <c r="J8" s="166"/>
      <c r="K8" s="160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6"/>
      <c r="X8" s="36"/>
      <c r="Y8" s="38"/>
      <c r="Z8" s="3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4"/>
      <c r="DG8" s="217"/>
      <c r="DH8" s="217"/>
      <c r="DI8" s="217"/>
      <c r="DJ8" s="217"/>
      <c r="DK8" s="217"/>
      <c r="DL8" s="217"/>
      <c r="DM8" s="217"/>
      <c r="DN8" s="217"/>
      <c r="DO8" s="217"/>
    </row>
    <row r="9" spans="1:119" ht="12.75" customHeight="1">
      <c r="A9" s="40">
        <v>1</v>
      </c>
      <c r="B9" s="8">
        <v>1</v>
      </c>
      <c r="C9" s="9">
        <v>3001</v>
      </c>
      <c r="D9" s="191" t="s">
        <v>189</v>
      </c>
      <c r="E9" s="10" t="s">
        <v>28</v>
      </c>
      <c r="F9" s="10" t="s">
        <v>29</v>
      </c>
      <c r="G9" s="10" t="s">
        <v>30</v>
      </c>
      <c r="H9" s="154">
        <v>1</v>
      </c>
      <c r="I9" s="79">
        <v>1</v>
      </c>
      <c r="J9" s="170"/>
      <c r="K9" s="164">
        <f aca="true" t="shared" si="1" ref="K9:K71">SUM(L9:M9)</f>
        <v>4</v>
      </c>
      <c r="L9" s="47">
        <f>ZASOBY!N9-'ZASOBY-WŁ.'!L9</f>
        <v>4</v>
      </c>
      <c r="M9" s="47">
        <f>ZASOBY!O9-'ZASOBY-WŁ.'!M9</f>
        <v>0</v>
      </c>
      <c r="N9" s="164">
        <f aca="true" t="shared" si="2" ref="N9:N71">SUM(O9:P9)</f>
        <v>13</v>
      </c>
      <c r="O9" s="47">
        <f>ZASOBY!Q9-'ZASOBY-WŁ.'!O9</f>
        <v>13</v>
      </c>
      <c r="P9" s="47">
        <f>ZASOBY!R9-'ZASOBY-WŁ.'!P9</f>
        <v>0</v>
      </c>
      <c r="Q9" s="69">
        <f aca="true" t="shared" si="3" ref="Q9:Q71">SUM(R9:S9)</f>
        <v>199.74</v>
      </c>
      <c r="R9" s="70">
        <f>ZASOBY!T9-'ZASOBY-WŁ.'!R9</f>
        <v>199.74</v>
      </c>
      <c r="S9" s="70">
        <f>ZASOBY!U9-'ZASOBY-WŁ.'!S9</f>
        <v>0</v>
      </c>
      <c r="T9" s="69">
        <f aca="true" t="shared" si="4" ref="T9:T71">SUM(U9:V9)</f>
        <v>0</v>
      </c>
      <c r="U9" s="70">
        <f>ZASOBY!W9-'ZASOBY-WŁ.'!U9</f>
        <v>0</v>
      </c>
      <c r="V9" s="70">
        <f>ZASOBY!X9-'ZASOBY-WŁ.'!V9</f>
        <v>0</v>
      </c>
      <c r="W9" s="47"/>
      <c r="X9" s="47">
        <v>1905</v>
      </c>
      <c r="Y9" s="71"/>
      <c r="Z9" s="46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</row>
    <row r="10" spans="1:119" ht="12.75" customHeight="1">
      <c r="A10" s="40">
        <v>1</v>
      </c>
      <c r="B10" s="8">
        <f>+B9+1</f>
        <v>2</v>
      </c>
      <c r="C10" s="9">
        <v>3009</v>
      </c>
      <c r="D10" s="191" t="s">
        <v>189</v>
      </c>
      <c r="E10" s="10" t="s">
        <v>28</v>
      </c>
      <c r="F10" s="10" t="s">
        <v>29</v>
      </c>
      <c r="G10" s="10" t="s">
        <v>30</v>
      </c>
      <c r="H10" s="154">
        <v>6</v>
      </c>
      <c r="I10" s="79">
        <v>1</v>
      </c>
      <c r="J10" s="170"/>
      <c r="K10" s="164">
        <f t="shared" si="1"/>
        <v>4</v>
      </c>
      <c r="L10" s="47">
        <f>ZASOBY!N10-'ZASOBY-WŁ.'!L10</f>
        <v>4</v>
      </c>
      <c r="M10" s="47">
        <f>ZASOBY!O10-'ZASOBY-WŁ.'!M10</f>
        <v>0</v>
      </c>
      <c r="N10" s="164">
        <f t="shared" si="2"/>
        <v>13</v>
      </c>
      <c r="O10" s="47">
        <f>ZASOBY!Q10-'ZASOBY-WŁ.'!O10</f>
        <v>13</v>
      </c>
      <c r="P10" s="47">
        <f>ZASOBY!R10-'ZASOBY-WŁ.'!P10</f>
        <v>0</v>
      </c>
      <c r="Q10" s="69">
        <f t="shared" si="3"/>
        <v>224.3</v>
      </c>
      <c r="R10" s="70">
        <f>ZASOBY!T10-'ZASOBY-WŁ.'!R10</f>
        <v>224.3</v>
      </c>
      <c r="S10" s="70">
        <f>ZASOBY!U10-'ZASOBY-WŁ.'!S10</f>
        <v>0</v>
      </c>
      <c r="T10" s="69">
        <f t="shared" si="4"/>
        <v>0</v>
      </c>
      <c r="U10" s="70">
        <f>ZASOBY!W10-'ZASOBY-WŁ.'!U10</f>
        <v>0</v>
      </c>
      <c r="V10" s="70">
        <f>ZASOBY!X10-'ZASOBY-WŁ.'!V10</f>
        <v>0</v>
      </c>
      <c r="W10" s="47"/>
      <c r="X10" s="47">
        <v>1910</v>
      </c>
      <c r="Y10" s="71"/>
      <c r="Z10" s="46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</row>
    <row r="11" spans="1:119" ht="12.75" customHeight="1">
      <c r="A11" s="40">
        <v>1</v>
      </c>
      <c r="B11" s="48">
        <f>+B10+1</f>
        <v>3</v>
      </c>
      <c r="C11" s="49">
        <v>3002</v>
      </c>
      <c r="D11" s="192" t="s">
        <v>189</v>
      </c>
      <c r="E11" s="50" t="s">
        <v>28</v>
      </c>
      <c r="F11" s="50" t="s">
        <v>29</v>
      </c>
      <c r="G11" s="50" t="s">
        <v>30</v>
      </c>
      <c r="H11" s="155">
        <v>7</v>
      </c>
      <c r="I11" s="79"/>
      <c r="J11" s="170"/>
      <c r="K11" s="164">
        <f t="shared" si="1"/>
        <v>1</v>
      </c>
      <c r="L11" s="47">
        <f>ZASOBY!N11-'ZASOBY-WŁ.'!L11</f>
        <v>1</v>
      </c>
      <c r="M11" s="47">
        <f>ZASOBY!O11-'ZASOBY-WŁ.'!M11</f>
        <v>0</v>
      </c>
      <c r="N11" s="164">
        <f t="shared" si="2"/>
        <v>3</v>
      </c>
      <c r="O11" s="47">
        <f>ZASOBY!Q11-'ZASOBY-WŁ.'!O11</f>
        <v>3</v>
      </c>
      <c r="P11" s="47">
        <f>ZASOBY!R11-'ZASOBY-WŁ.'!P11</f>
        <v>0</v>
      </c>
      <c r="Q11" s="69">
        <f t="shared" si="3"/>
        <v>44.34</v>
      </c>
      <c r="R11" s="70">
        <f>ZASOBY!T11-'ZASOBY-WŁ.'!R11</f>
        <v>44.34</v>
      </c>
      <c r="S11" s="70">
        <f>ZASOBY!U11-'ZASOBY-WŁ.'!S11</f>
        <v>0</v>
      </c>
      <c r="T11" s="69">
        <f t="shared" si="4"/>
        <v>0</v>
      </c>
      <c r="U11" s="70">
        <f>ZASOBY!W11-'ZASOBY-WŁ.'!U11</f>
        <v>0</v>
      </c>
      <c r="V11" s="70">
        <f>ZASOBY!X11-'ZASOBY-WŁ.'!V11</f>
        <v>0</v>
      </c>
      <c r="W11" s="47"/>
      <c r="X11" s="47">
        <v>1910</v>
      </c>
      <c r="Y11" s="71"/>
      <c r="Z11" s="46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</row>
    <row r="12" spans="1:119" ht="12.75" customHeight="1">
      <c r="A12" s="40">
        <v>1</v>
      </c>
      <c r="B12" s="8">
        <f>+B11+1</f>
        <v>4</v>
      </c>
      <c r="C12" s="9">
        <v>3008</v>
      </c>
      <c r="D12" s="191" t="s">
        <v>189</v>
      </c>
      <c r="E12" s="10" t="s">
        <v>28</v>
      </c>
      <c r="F12" s="10" t="s">
        <v>29</v>
      </c>
      <c r="G12" s="10" t="s">
        <v>30</v>
      </c>
      <c r="H12" s="154">
        <v>8</v>
      </c>
      <c r="I12" s="79">
        <v>1</v>
      </c>
      <c r="J12" s="170"/>
      <c r="K12" s="164">
        <f t="shared" si="1"/>
        <v>6</v>
      </c>
      <c r="L12" s="47">
        <f>ZASOBY!N12-'ZASOBY-WŁ.'!L12</f>
        <v>6</v>
      </c>
      <c r="M12" s="47">
        <f>ZASOBY!O12-'ZASOBY-WŁ.'!M12</f>
        <v>0</v>
      </c>
      <c r="N12" s="164">
        <f t="shared" si="2"/>
        <v>18</v>
      </c>
      <c r="O12" s="47">
        <f>ZASOBY!Q12-'ZASOBY-WŁ.'!O12</f>
        <v>18</v>
      </c>
      <c r="P12" s="47">
        <f>ZASOBY!R12-'ZASOBY-WŁ.'!P12</f>
        <v>0</v>
      </c>
      <c r="Q12" s="69">
        <f t="shared" si="3"/>
        <v>228.46</v>
      </c>
      <c r="R12" s="70">
        <f>ZASOBY!T12-'ZASOBY-WŁ.'!R12</f>
        <v>228.46</v>
      </c>
      <c r="S12" s="70">
        <f>ZASOBY!U12-'ZASOBY-WŁ.'!S12</f>
        <v>0</v>
      </c>
      <c r="T12" s="69">
        <f t="shared" si="4"/>
        <v>0</v>
      </c>
      <c r="U12" s="70">
        <f>ZASOBY!W12-'ZASOBY-WŁ.'!U12</f>
        <v>0</v>
      </c>
      <c r="V12" s="70">
        <f>ZASOBY!X12-'ZASOBY-WŁ.'!V12</f>
        <v>0</v>
      </c>
      <c r="W12" s="47"/>
      <c r="X12" s="47">
        <v>1910</v>
      </c>
      <c r="Y12" s="71"/>
      <c r="Z12" s="46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</row>
    <row r="13" spans="1:119" ht="12.75" customHeight="1">
      <c r="A13" s="40">
        <v>1</v>
      </c>
      <c r="B13" s="8">
        <f>+B12+1</f>
        <v>5</v>
      </c>
      <c r="C13" s="9">
        <v>3003</v>
      </c>
      <c r="D13" s="191" t="s">
        <v>189</v>
      </c>
      <c r="E13" s="10" t="s">
        <v>28</v>
      </c>
      <c r="F13" s="10" t="s">
        <v>29</v>
      </c>
      <c r="G13" s="10" t="s">
        <v>30</v>
      </c>
      <c r="H13" s="154">
        <v>11</v>
      </c>
      <c r="I13" s="79">
        <v>1</v>
      </c>
      <c r="J13" s="170"/>
      <c r="K13" s="164">
        <f t="shared" si="1"/>
        <v>2</v>
      </c>
      <c r="L13" s="47">
        <f>ZASOBY!N13-'ZASOBY-WŁ.'!L13</f>
        <v>2</v>
      </c>
      <c r="M13" s="47">
        <f>ZASOBY!O13-'ZASOBY-WŁ.'!M13</f>
        <v>0</v>
      </c>
      <c r="N13" s="164">
        <f t="shared" si="2"/>
        <v>8</v>
      </c>
      <c r="O13" s="47">
        <f>ZASOBY!Q13-'ZASOBY-WŁ.'!O13</f>
        <v>8</v>
      </c>
      <c r="P13" s="47">
        <f>ZASOBY!R13-'ZASOBY-WŁ.'!P13</f>
        <v>0</v>
      </c>
      <c r="Q13" s="69">
        <f t="shared" si="3"/>
        <v>138.4</v>
      </c>
      <c r="R13" s="70">
        <f>ZASOBY!T13-'ZASOBY-WŁ.'!R13</f>
        <v>138.4</v>
      </c>
      <c r="S13" s="70">
        <f>ZASOBY!U13-'ZASOBY-WŁ.'!S13</f>
        <v>0</v>
      </c>
      <c r="T13" s="69">
        <f t="shared" si="4"/>
        <v>0</v>
      </c>
      <c r="U13" s="70">
        <f>ZASOBY!W13-'ZASOBY-WŁ.'!U13</f>
        <v>0</v>
      </c>
      <c r="V13" s="70">
        <f>ZASOBY!X13-'ZASOBY-WŁ.'!V13</f>
        <v>0</v>
      </c>
      <c r="W13" s="47"/>
      <c r="X13" s="47">
        <v>1910</v>
      </c>
      <c r="Y13" s="71"/>
      <c r="Z13" s="46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</row>
    <row r="14" spans="1:119" ht="12.75" customHeight="1">
      <c r="A14" s="40">
        <v>1</v>
      </c>
      <c r="B14" s="48">
        <f>+B13+1</f>
        <v>6</v>
      </c>
      <c r="C14" s="49">
        <v>3011</v>
      </c>
      <c r="D14" s="192" t="s">
        <v>190</v>
      </c>
      <c r="E14" s="50" t="s">
        <v>28</v>
      </c>
      <c r="F14" s="50" t="s">
        <v>29</v>
      </c>
      <c r="G14" s="50" t="s">
        <v>30</v>
      </c>
      <c r="H14" s="155">
        <v>14</v>
      </c>
      <c r="I14" s="79"/>
      <c r="J14" s="170"/>
      <c r="K14" s="164">
        <f t="shared" si="1"/>
        <v>3</v>
      </c>
      <c r="L14" s="47">
        <f>ZASOBY!N14-'ZASOBY-WŁ.'!L14</f>
        <v>3</v>
      </c>
      <c r="M14" s="47">
        <f>ZASOBY!O14-'ZASOBY-WŁ.'!M14</f>
        <v>0</v>
      </c>
      <c r="N14" s="164">
        <f t="shared" si="2"/>
        <v>12</v>
      </c>
      <c r="O14" s="47">
        <f>ZASOBY!Q14-'ZASOBY-WŁ.'!O14</f>
        <v>12</v>
      </c>
      <c r="P14" s="47">
        <f>ZASOBY!R14-'ZASOBY-WŁ.'!P14</f>
        <v>0</v>
      </c>
      <c r="Q14" s="69">
        <f t="shared" si="3"/>
        <v>212.10000000000002</v>
      </c>
      <c r="R14" s="70">
        <f>ZASOBY!T14-'ZASOBY-WŁ.'!R14</f>
        <v>212.10000000000002</v>
      </c>
      <c r="S14" s="70">
        <f>ZASOBY!U14-'ZASOBY-WŁ.'!S14</f>
        <v>0</v>
      </c>
      <c r="T14" s="69">
        <f t="shared" si="4"/>
        <v>0</v>
      </c>
      <c r="U14" s="70">
        <f>ZASOBY!W14-'ZASOBY-WŁ.'!U14</f>
        <v>0</v>
      </c>
      <c r="V14" s="70">
        <f>ZASOBY!X14-'ZASOBY-WŁ.'!V14</f>
        <v>0</v>
      </c>
      <c r="W14" s="47"/>
      <c r="X14" s="47">
        <v>1912</v>
      </c>
      <c r="Y14" s="71"/>
      <c r="Z14" s="46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</row>
    <row r="15" spans="1:119" ht="12.75" customHeight="1">
      <c r="A15" s="40">
        <v>1</v>
      </c>
      <c r="B15" s="48">
        <f>B14+1</f>
        <v>7</v>
      </c>
      <c r="C15" s="49">
        <v>3004</v>
      </c>
      <c r="D15" s="192" t="s">
        <v>190</v>
      </c>
      <c r="E15" s="50" t="s">
        <v>28</v>
      </c>
      <c r="F15" s="50" t="s">
        <v>29</v>
      </c>
      <c r="G15" s="50" t="s">
        <v>30</v>
      </c>
      <c r="H15" s="155">
        <v>15</v>
      </c>
      <c r="I15" s="79"/>
      <c r="J15" s="170"/>
      <c r="K15" s="164">
        <f t="shared" si="1"/>
        <v>9</v>
      </c>
      <c r="L15" s="47">
        <f>ZASOBY!N15-'ZASOBY-WŁ.'!L15</f>
        <v>5</v>
      </c>
      <c r="M15" s="47">
        <f>ZASOBY!O15-'ZASOBY-WŁ.'!M15</f>
        <v>4</v>
      </c>
      <c r="N15" s="68">
        <f t="shared" si="2"/>
        <v>20</v>
      </c>
      <c r="O15" s="47">
        <f>ZASOBY!Q15-'ZASOBY-WŁ.'!O15</f>
        <v>16</v>
      </c>
      <c r="P15" s="47">
        <f>ZASOBY!R15-'ZASOBY-WŁ.'!P15</f>
        <v>4</v>
      </c>
      <c r="Q15" s="69">
        <f t="shared" si="3"/>
        <v>368.28999999999996</v>
      </c>
      <c r="R15" s="70">
        <f>ZASOBY!T15-'ZASOBY-WŁ.'!R15</f>
        <v>284.52</v>
      </c>
      <c r="S15" s="70">
        <f>ZASOBY!U15-'ZASOBY-WŁ.'!S15</f>
        <v>83.77</v>
      </c>
      <c r="T15" s="69">
        <f t="shared" si="4"/>
        <v>0</v>
      </c>
      <c r="U15" s="70">
        <f>ZASOBY!W15-'ZASOBY-WŁ.'!U15</f>
        <v>0</v>
      </c>
      <c r="V15" s="70">
        <f>ZASOBY!X15-'ZASOBY-WŁ.'!V15</f>
        <v>0</v>
      </c>
      <c r="W15" s="47"/>
      <c r="X15" s="47">
        <v>1912</v>
      </c>
      <c r="Y15" s="71"/>
      <c r="Z15" s="46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</row>
    <row r="16" spans="1:119" ht="12.75" customHeight="1">
      <c r="A16" s="40">
        <v>1</v>
      </c>
      <c r="B16" s="48">
        <f aca="true" t="shared" si="5" ref="B16:B47">+B15+1</f>
        <v>8</v>
      </c>
      <c r="C16" s="49">
        <v>3005</v>
      </c>
      <c r="D16" s="192" t="s">
        <v>190</v>
      </c>
      <c r="E16" s="50" t="s">
        <v>28</v>
      </c>
      <c r="F16" s="50" t="s">
        <v>29</v>
      </c>
      <c r="G16" s="50" t="s">
        <v>30</v>
      </c>
      <c r="H16" s="155">
        <v>21</v>
      </c>
      <c r="I16" s="79"/>
      <c r="J16" s="170"/>
      <c r="K16" s="164">
        <f t="shared" si="1"/>
        <v>3</v>
      </c>
      <c r="L16" s="47">
        <f>ZASOBY!N16-'ZASOBY-WŁ.'!L16</f>
        <v>3</v>
      </c>
      <c r="M16" s="47">
        <f>ZASOBY!O16-'ZASOBY-WŁ.'!M16</f>
        <v>0</v>
      </c>
      <c r="N16" s="164">
        <f t="shared" si="2"/>
        <v>9</v>
      </c>
      <c r="O16" s="47">
        <f>ZASOBY!Q16-'ZASOBY-WŁ.'!O16</f>
        <v>9</v>
      </c>
      <c r="P16" s="47">
        <f>ZASOBY!R16-'ZASOBY-WŁ.'!P16</f>
        <v>0</v>
      </c>
      <c r="Q16" s="69">
        <f t="shared" si="3"/>
        <v>129.44</v>
      </c>
      <c r="R16" s="70">
        <f>ZASOBY!T16-'ZASOBY-WŁ.'!R16</f>
        <v>129.44</v>
      </c>
      <c r="S16" s="70">
        <f>ZASOBY!U16-'ZASOBY-WŁ.'!S16</f>
        <v>0</v>
      </c>
      <c r="T16" s="69">
        <f t="shared" si="4"/>
        <v>0</v>
      </c>
      <c r="U16" s="70">
        <f>ZASOBY!W16-'ZASOBY-WŁ.'!U16</f>
        <v>0</v>
      </c>
      <c r="V16" s="70">
        <f>ZASOBY!X16-'ZASOBY-WŁ.'!V16</f>
        <v>0</v>
      </c>
      <c r="W16" s="47"/>
      <c r="X16" s="47">
        <v>1910</v>
      </c>
      <c r="Y16" s="71"/>
      <c r="Z16" s="46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</row>
    <row r="17" spans="1:119" ht="12.75" customHeight="1">
      <c r="A17" s="40">
        <v>1</v>
      </c>
      <c r="B17" s="8">
        <f t="shared" si="5"/>
        <v>9</v>
      </c>
      <c r="C17" s="9">
        <v>3010</v>
      </c>
      <c r="D17" s="191" t="s">
        <v>189</v>
      </c>
      <c r="E17" s="10" t="s">
        <v>28</v>
      </c>
      <c r="F17" s="10" t="s">
        <v>29</v>
      </c>
      <c r="G17" s="10" t="s">
        <v>30</v>
      </c>
      <c r="H17" s="154">
        <v>25</v>
      </c>
      <c r="I17" s="79">
        <v>1</v>
      </c>
      <c r="J17" s="170"/>
      <c r="K17" s="164">
        <f t="shared" si="1"/>
        <v>4</v>
      </c>
      <c r="L17" s="47">
        <f>ZASOBY!N17-'ZASOBY-WŁ.'!L17</f>
        <v>4</v>
      </c>
      <c r="M17" s="47">
        <f>ZASOBY!O17-'ZASOBY-WŁ.'!M17</f>
        <v>0</v>
      </c>
      <c r="N17" s="164">
        <f t="shared" si="2"/>
        <v>14</v>
      </c>
      <c r="O17" s="47">
        <f>ZASOBY!Q17-'ZASOBY-WŁ.'!O17</f>
        <v>14</v>
      </c>
      <c r="P17" s="47">
        <f>ZASOBY!R17-'ZASOBY-WŁ.'!P17</f>
        <v>0</v>
      </c>
      <c r="Q17" s="69">
        <f t="shared" si="3"/>
        <v>296.95</v>
      </c>
      <c r="R17" s="70">
        <f>ZASOBY!T17-'ZASOBY-WŁ.'!R17</f>
        <v>296.95</v>
      </c>
      <c r="S17" s="70">
        <f>ZASOBY!U17-'ZASOBY-WŁ.'!S17</f>
        <v>0</v>
      </c>
      <c r="T17" s="69">
        <f t="shared" si="4"/>
        <v>296.95</v>
      </c>
      <c r="U17" s="70">
        <f>ZASOBY!W17-'ZASOBY-WŁ.'!U17</f>
        <v>296.95</v>
      </c>
      <c r="V17" s="70">
        <f>ZASOBY!X17-'ZASOBY-WŁ.'!V17</f>
        <v>0</v>
      </c>
      <c r="W17" s="47"/>
      <c r="X17" s="47">
        <v>1928</v>
      </c>
      <c r="Y17" s="71"/>
      <c r="Z17" s="46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</row>
    <row r="18" spans="1:119" ht="12.75" customHeight="1">
      <c r="A18" s="40">
        <v>1</v>
      </c>
      <c r="B18" s="48">
        <f t="shared" si="5"/>
        <v>10</v>
      </c>
      <c r="C18" s="49">
        <v>3012</v>
      </c>
      <c r="D18" s="192" t="s">
        <v>190</v>
      </c>
      <c r="E18" s="50" t="s">
        <v>28</v>
      </c>
      <c r="F18" s="50" t="s">
        <v>29</v>
      </c>
      <c r="G18" s="50" t="s">
        <v>30</v>
      </c>
      <c r="H18" s="155">
        <v>31</v>
      </c>
      <c r="I18" s="79"/>
      <c r="J18" s="170"/>
      <c r="K18" s="164">
        <f t="shared" si="1"/>
        <v>5</v>
      </c>
      <c r="L18" s="47">
        <f>ZASOBY!N18-'ZASOBY-WŁ.'!L18</f>
        <v>5</v>
      </c>
      <c r="M18" s="47">
        <f>ZASOBY!O18-'ZASOBY-WŁ.'!M18</f>
        <v>0</v>
      </c>
      <c r="N18" s="68">
        <f t="shared" si="2"/>
        <v>16</v>
      </c>
      <c r="O18" s="47">
        <f>ZASOBY!Q18-'ZASOBY-WŁ.'!O18</f>
        <v>16</v>
      </c>
      <c r="P18" s="47">
        <f>ZASOBY!R18-'ZASOBY-WŁ.'!P18</f>
        <v>0</v>
      </c>
      <c r="Q18" s="69">
        <f t="shared" si="3"/>
        <v>278.41999999999996</v>
      </c>
      <c r="R18" s="70">
        <f>ZASOBY!T18-'ZASOBY-WŁ.'!R18</f>
        <v>278.41999999999996</v>
      </c>
      <c r="S18" s="70">
        <f>ZASOBY!U18-'ZASOBY-WŁ.'!S18</f>
        <v>0</v>
      </c>
      <c r="T18" s="69">
        <f t="shared" si="4"/>
        <v>0</v>
      </c>
      <c r="U18" s="70">
        <f>ZASOBY!W18-'ZASOBY-WŁ.'!U18</f>
        <v>0</v>
      </c>
      <c r="V18" s="70">
        <f>ZASOBY!X18-'ZASOBY-WŁ.'!V18</f>
        <v>0</v>
      </c>
      <c r="W18" s="47"/>
      <c r="X18" s="47">
        <v>1910</v>
      </c>
      <c r="Y18" s="71"/>
      <c r="Z18" s="46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</row>
    <row r="19" spans="1:119" ht="12.75" customHeight="1">
      <c r="A19" s="40">
        <v>1</v>
      </c>
      <c r="B19" s="48">
        <f t="shared" si="5"/>
        <v>11</v>
      </c>
      <c r="C19" s="49">
        <v>3006</v>
      </c>
      <c r="D19" s="192" t="s">
        <v>190</v>
      </c>
      <c r="E19" s="50" t="s">
        <v>28</v>
      </c>
      <c r="F19" s="50" t="s">
        <v>29</v>
      </c>
      <c r="G19" s="50" t="s">
        <v>30</v>
      </c>
      <c r="H19" s="155" t="s">
        <v>31</v>
      </c>
      <c r="I19" s="79"/>
      <c r="J19" s="170"/>
      <c r="K19" s="164">
        <f t="shared" si="1"/>
        <v>1</v>
      </c>
      <c r="L19" s="47">
        <f>ZASOBY!N19-'ZASOBY-WŁ.'!L19</f>
        <v>1</v>
      </c>
      <c r="M19" s="47">
        <f>ZASOBY!O19-'ZASOBY-WŁ.'!M19</f>
        <v>0</v>
      </c>
      <c r="N19" s="164">
        <f t="shared" si="2"/>
        <v>3</v>
      </c>
      <c r="O19" s="47">
        <f>ZASOBY!Q19-'ZASOBY-WŁ.'!O19</f>
        <v>3</v>
      </c>
      <c r="P19" s="47">
        <f>ZASOBY!R19-'ZASOBY-WŁ.'!P19</f>
        <v>0</v>
      </c>
      <c r="Q19" s="69">
        <f t="shared" si="3"/>
        <v>48.87</v>
      </c>
      <c r="R19" s="70">
        <f>ZASOBY!T19-'ZASOBY-WŁ.'!R19</f>
        <v>48.87</v>
      </c>
      <c r="S19" s="70">
        <f>ZASOBY!U19-'ZASOBY-WŁ.'!S19</f>
        <v>0</v>
      </c>
      <c r="T19" s="69">
        <f t="shared" si="4"/>
        <v>0</v>
      </c>
      <c r="U19" s="70">
        <f>ZASOBY!W19-'ZASOBY-WŁ.'!U19</f>
        <v>0</v>
      </c>
      <c r="V19" s="70">
        <f>ZASOBY!X19-'ZASOBY-WŁ.'!V19</f>
        <v>0</v>
      </c>
      <c r="W19" s="47"/>
      <c r="X19" s="47">
        <v>1910</v>
      </c>
      <c r="Y19" s="71"/>
      <c r="Z19" s="46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</row>
    <row r="20" spans="1:119" ht="12.75" customHeight="1">
      <c r="A20" s="40">
        <v>1</v>
      </c>
      <c r="B20" s="48">
        <f t="shared" si="5"/>
        <v>12</v>
      </c>
      <c r="C20" s="49">
        <v>3007</v>
      </c>
      <c r="D20" s="192" t="s">
        <v>190</v>
      </c>
      <c r="E20" s="50" t="s">
        <v>28</v>
      </c>
      <c r="F20" s="50" t="s">
        <v>29</v>
      </c>
      <c r="G20" s="50" t="s">
        <v>30</v>
      </c>
      <c r="H20" s="155">
        <v>33</v>
      </c>
      <c r="I20" s="79"/>
      <c r="J20" s="170"/>
      <c r="K20" s="164">
        <f t="shared" si="1"/>
        <v>3</v>
      </c>
      <c r="L20" s="47">
        <f>ZASOBY!N20-'ZASOBY-WŁ.'!L20</f>
        <v>3</v>
      </c>
      <c r="M20" s="47">
        <f>ZASOBY!O20-'ZASOBY-WŁ.'!M20</f>
        <v>0</v>
      </c>
      <c r="N20" s="68">
        <f t="shared" si="2"/>
        <v>9</v>
      </c>
      <c r="O20" s="47">
        <f>ZASOBY!Q20-'ZASOBY-WŁ.'!O20</f>
        <v>9</v>
      </c>
      <c r="P20" s="47">
        <f>ZASOBY!R20-'ZASOBY-WŁ.'!P20</f>
        <v>0</v>
      </c>
      <c r="Q20" s="69">
        <f t="shared" si="3"/>
        <v>154.74</v>
      </c>
      <c r="R20" s="70">
        <f>ZASOBY!T20-'ZASOBY-WŁ.'!R20</f>
        <v>154.74</v>
      </c>
      <c r="S20" s="70">
        <f>ZASOBY!U20-'ZASOBY-WŁ.'!S20</f>
        <v>0</v>
      </c>
      <c r="T20" s="69">
        <f t="shared" si="4"/>
        <v>0</v>
      </c>
      <c r="U20" s="70">
        <f>ZASOBY!W20-'ZASOBY-WŁ.'!U20</f>
        <v>0</v>
      </c>
      <c r="V20" s="70">
        <f>ZASOBY!X20-'ZASOBY-WŁ.'!V20</f>
        <v>0</v>
      </c>
      <c r="W20" s="47"/>
      <c r="X20" s="47">
        <v>1912</v>
      </c>
      <c r="Y20" s="71"/>
      <c r="Z20" s="46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</row>
    <row r="21" spans="1:119" ht="12.75" customHeight="1">
      <c r="A21" s="40">
        <v>4</v>
      </c>
      <c r="B21" s="48">
        <f t="shared" si="5"/>
        <v>13</v>
      </c>
      <c r="C21" s="49">
        <v>1001</v>
      </c>
      <c r="D21" s="192" t="s">
        <v>190</v>
      </c>
      <c r="E21" s="50" t="s">
        <v>32</v>
      </c>
      <c r="F21" s="50" t="s">
        <v>29</v>
      </c>
      <c r="G21" s="50" t="s">
        <v>33</v>
      </c>
      <c r="H21" s="155">
        <v>6</v>
      </c>
      <c r="I21" s="79"/>
      <c r="J21" s="170"/>
      <c r="K21" s="164">
        <f t="shared" si="1"/>
        <v>3</v>
      </c>
      <c r="L21" s="47">
        <f>ZASOBY!N21-'ZASOBY-WŁ.'!L21</f>
        <v>3</v>
      </c>
      <c r="M21" s="47">
        <f>ZASOBY!O21-'ZASOBY-WŁ.'!M21</f>
        <v>0</v>
      </c>
      <c r="N21" s="68">
        <f t="shared" si="2"/>
        <v>14</v>
      </c>
      <c r="O21" s="47">
        <f>ZASOBY!Q21-'ZASOBY-WŁ.'!O21</f>
        <v>14</v>
      </c>
      <c r="P21" s="47">
        <f>ZASOBY!R21-'ZASOBY-WŁ.'!P21</f>
        <v>0</v>
      </c>
      <c r="Q21" s="69">
        <f t="shared" si="3"/>
        <v>206.89999999999998</v>
      </c>
      <c r="R21" s="70">
        <f>ZASOBY!T21-'ZASOBY-WŁ.'!R21</f>
        <v>206.89999999999998</v>
      </c>
      <c r="S21" s="70">
        <f>ZASOBY!U21-'ZASOBY-WŁ.'!S21</f>
        <v>0</v>
      </c>
      <c r="T21" s="69">
        <f t="shared" si="4"/>
        <v>0</v>
      </c>
      <c r="U21" s="70">
        <f>ZASOBY!W21-'ZASOBY-WŁ.'!U21</f>
        <v>0</v>
      </c>
      <c r="V21" s="70">
        <f>ZASOBY!X21-'ZASOBY-WŁ.'!V21</f>
        <v>0</v>
      </c>
      <c r="W21" s="47"/>
      <c r="X21" s="47">
        <v>1935</v>
      </c>
      <c r="Y21" s="71"/>
      <c r="Z21" s="46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</row>
    <row r="22" spans="1:119" ht="12.75" customHeight="1">
      <c r="A22" s="40">
        <v>4</v>
      </c>
      <c r="B22" s="48">
        <f t="shared" si="5"/>
        <v>14</v>
      </c>
      <c r="C22" s="49">
        <v>1014</v>
      </c>
      <c r="D22" s="192" t="s">
        <v>190</v>
      </c>
      <c r="E22" s="50" t="s">
        <v>32</v>
      </c>
      <c r="F22" s="49" t="s">
        <v>29</v>
      </c>
      <c r="G22" s="50" t="s">
        <v>33</v>
      </c>
      <c r="H22" s="155">
        <v>8</v>
      </c>
      <c r="I22" s="79"/>
      <c r="J22" s="170"/>
      <c r="K22" s="164">
        <f t="shared" si="1"/>
        <v>4</v>
      </c>
      <c r="L22" s="47">
        <f>ZASOBY!N22-'ZASOBY-WŁ.'!L22</f>
        <v>4</v>
      </c>
      <c r="M22" s="47">
        <f>ZASOBY!O22-'ZASOBY-WŁ.'!M22</f>
        <v>0</v>
      </c>
      <c r="N22" s="68">
        <f t="shared" si="2"/>
        <v>13</v>
      </c>
      <c r="O22" s="47">
        <f>ZASOBY!Q22-'ZASOBY-WŁ.'!O22</f>
        <v>13</v>
      </c>
      <c r="P22" s="47">
        <f>ZASOBY!R22-'ZASOBY-WŁ.'!P22</f>
        <v>0</v>
      </c>
      <c r="Q22" s="69">
        <f t="shared" si="3"/>
        <v>211.65000000000003</v>
      </c>
      <c r="R22" s="70">
        <f>ZASOBY!T22-'ZASOBY-WŁ.'!R22</f>
        <v>211.65000000000003</v>
      </c>
      <c r="S22" s="70">
        <f>ZASOBY!U22-'ZASOBY-WŁ.'!S22</f>
        <v>0</v>
      </c>
      <c r="T22" s="69">
        <f t="shared" si="4"/>
        <v>0</v>
      </c>
      <c r="U22" s="70">
        <f>ZASOBY!W22-'ZASOBY-WŁ.'!U22</f>
        <v>0</v>
      </c>
      <c r="V22" s="70">
        <f>ZASOBY!X22-'ZASOBY-WŁ.'!V22</f>
        <v>0</v>
      </c>
      <c r="W22" s="47"/>
      <c r="X22" s="47">
        <v>1935</v>
      </c>
      <c r="Y22" s="71"/>
      <c r="Z22" s="46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</row>
    <row r="23" spans="1:119" ht="12.75" customHeight="1">
      <c r="A23" s="40">
        <v>4</v>
      </c>
      <c r="B23" s="8">
        <f t="shared" si="5"/>
        <v>15</v>
      </c>
      <c r="C23" s="9">
        <v>1115</v>
      </c>
      <c r="D23" s="191" t="s">
        <v>189</v>
      </c>
      <c r="E23" s="10" t="s">
        <v>28</v>
      </c>
      <c r="F23" s="10" t="s">
        <v>29</v>
      </c>
      <c r="G23" s="10" t="s">
        <v>33</v>
      </c>
      <c r="H23" s="154">
        <v>9</v>
      </c>
      <c r="I23" s="79">
        <v>1</v>
      </c>
      <c r="J23" s="170"/>
      <c r="K23" s="164">
        <f t="shared" si="1"/>
        <v>98</v>
      </c>
      <c r="L23" s="47">
        <f>ZASOBY!N23-'ZASOBY-WŁ.'!L23</f>
        <v>76</v>
      </c>
      <c r="M23" s="47">
        <f>ZASOBY!O23-'ZASOBY-WŁ.'!M23</f>
        <v>22</v>
      </c>
      <c r="N23" s="68">
        <f t="shared" si="2"/>
        <v>185</v>
      </c>
      <c r="O23" s="47">
        <f>ZASOBY!Q23-'ZASOBY-WŁ.'!O23</f>
        <v>151</v>
      </c>
      <c r="P23" s="47">
        <f>ZASOBY!R23-'ZASOBY-WŁ.'!P23</f>
        <v>34</v>
      </c>
      <c r="Q23" s="69">
        <f t="shared" si="3"/>
        <v>4141.26</v>
      </c>
      <c r="R23" s="70">
        <f>ZASOBY!T23-'ZASOBY-WŁ.'!R23</f>
        <v>3316.32</v>
      </c>
      <c r="S23" s="70">
        <f>ZASOBY!U23-'ZASOBY-WŁ.'!S23</f>
        <v>824.94</v>
      </c>
      <c r="T23" s="69">
        <f t="shared" si="4"/>
        <v>4088.98</v>
      </c>
      <c r="U23" s="70">
        <f>ZASOBY!W23-'ZASOBY-WŁ.'!U23</f>
        <v>3316.32</v>
      </c>
      <c r="V23" s="70">
        <f>ZASOBY!X23-'ZASOBY-WŁ.'!V23</f>
        <v>772.66</v>
      </c>
      <c r="W23" s="47"/>
      <c r="X23" s="47">
        <v>1979</v>
      </c>
      <c r="Y23" s="71"/>
      <c r="Z23" s="46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</row>
    <row r="24" spans="1:119" ht="12.75" customHeight="1">
      <c r="A24" s="40">
        <v>4</v>
      </c>
      <c r="B24" s="48">
        <f t="shared" si="5"/>
        <v>16</v>
      </c>
      <c r="C24" s="49">
        <v>1013</v>
      </c>
      <c r="D24" s="192" t="s">
        <v>190</v>
      </c>
      <c r="E24" s="50" t="s">
        <v>32</v>
      </c>
      <c r="F24" s="50" t="s">
        <v>29</v>
      </c>
      <c r="G24" s="50" t="s">
        <v>33</v>
      </c>
      <c r="H24" s="155">
        <v>10</v>
      </c>
      <c r="I24" s="79"/>
      <c r="J24" s="170"/>
      <c r="K24" s="164">
        <f t="shared" si="1"/>
        <v>5</v>
      </c>
      <c r="L24" s="47">
        <f>ZASOBY!N24-'ZASOBY-WŁ.'!L24</f>
        <v>5</v>
      </c>
      <c r="M24" s="47">
        <f>ZASOBY!O24-'ZASOBY-WŁ.'!M24</f>
        <v>0</v>
      </c>
      <c r="N24" s="68">
        <f t="shared" si="2"/>
        <v>15</v>
      </c>
      <c r="O24" s="47">
        <f>ZASOBY!Q24-'ZASOBY-WŁ.'!O24</f>
        <v>15</v>
      </c>
      <c r="P24" s="47">
        <f>ZASOBY!R24-'ZASOBY-WŁ.'!P24</f>
        <v>0</v>
      </c>
      <c r="Q24" s="69">
        <f t="shared" si="3"/>
        <v>205.55</v>
      </c>
      <c r="R24" s="70">
        <f>ZASOBY!T24-'ZASOBY-WŁ.'!R24</f>
        <v>205.55</v>
      </c>
      <c r="S24" s="70">
        <f>ZASOBY!U24-'ZASOBY-WŁ.'!S24</f>
        <v>0</v>
      </c>
      <c r="T24" s="69">
        <f t="shared" si="4"/>
        <v>0</v>
      </c>
      <c r="U24" s="70">
        <f>ZASOBY!W24-'ZASOBY-WŁ.'!U24</f>
        <v>0</v>
      </c>
      <c r="V24" s="70">
        <f>ZASOBY!X24-'ZASOBY-WŁ.'!V24</f>
        <v>0</v>
      </c>
      <c r="W24" s="47"/>
      <c r="X24" s="47">
        <v>1935</v>
      </c>
      <c r="Y24" s="71"/>
      <c r="Z24" s="46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</row>
    <row r="25" spans="1:119" ht="12.75" customHeight="1">
      <c r="A25" s="40">
        <v>4</v>
      </c>
      <c r="B25" s="65">
        <f t="shared" si="5"/>
        <v>17</v>
      </c>
      <c r="C25" s="9">
        <v>1123</v>
      </c>
      <c r="D25" s="191" t="s">
        <v>189</v>
      </c>
      <c r="E25" s="10" t="s">
        <v>34</v>
      </c>
      <c r="F25" s="10" t="s">
        <v>29</v>
      </c>
      <c r="G25" s="10" t="s">
        <v>33</v>
      </c>
      <c r="H25" s="154" t="s">
        <v>240</v>
      </c>
      <c r="I25" s="79">
        <v>1</v>
      </c>
      <c r="J25" s="170"/>
      <c r="K25" s="164">
        <f t="shared" si="1"/>
        <v>28</v>
      </c>
      <c r="L25" s="47">
        <f>ZASOBY!N25-'ZASOBY-WŁ.'!L25</f>
        <v>21</v>
      </c>
      <c r="M25" s="47">
        <f>ZASOBY!O25-'ZASOBY-WŁ.'!M25</f>
        <v>7</v>
      </c>
      <c r="N25" s="68">
        <f t="shared" si="2"/>
        <v>69</v>
      </c>
      <c r="O25" s="47">
        <f>ZASOBY!Q25-'ZASOBY-WŁ.'!O25</f>
        <v>62</v>
      </c>
      <c r="P25" s="47">
        <f>ZASOBY!R25-'ZASOBY-WŁ.'!P25</f>
        <v>7</v>
      </c>
      <c r="Q25" s="69">
        <f t="shared" si="3"/>
        <v>1391.1</v>
      </c>
      <c r="R25" s="70">
        <f>ZASOBY!T25-'ZASOBY-WŁ.'!R25</f>
        <v>1010.65</v>
      </c>
      <c r="S25" s="70">
        <f>ZASOBY!U25-'ZASOBY-WŁ.'!S25</f>
        <v>380.45</v>
      </c>
      <c r="T25" s="69">
        <f t="shared" si="4"/>
        <v>1391.1</v>
      </c>
      <c r="U25" s="70">
        <f>ZASOBY!W25-'ZASOBY-WŁ.'!U25</f>
        <v>1010.65</v>
      </c>
      <c r="V25" s="70">
        <f>ZASOBY!X25-'ZASOBY-WŁ.'!V25</f>
        <v>380.45</v>
      </c>
      <c r="W25" s="47"/>
      <c r="X25" s="47">
        <v>2011</v>
      </c>
      <c r="Y25" s="71"/>
      <c r="Z25" s="46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</row>
    <row r="26" spans="1:119" ht="12.75" customHeight="1">
      <c r="A26" s="40">
        <v>4</v>
      </c>
      <c r="B26" s="8">
        <f t="shared" si="5"/>
        <v>18</v>
      </c>
      <c r="C26" s="9">
        <v>1120</v>
      </c>
      <c r="D26" s="191" t="s">
        <v>189</v>
      </c>
      <c r="E26" s="10" t="s">
        <v>34</v>
      </c>
      <c r="F26" s="10" t="s">
        <v>29</v>
      </c>
      <c r="G26" s="10" t="s">
        <v>33</v>
      </c>
      <c r="H26" s="154" t="s">
        <v>218</v>
      </c>
      <c r="I26" s="79">
        <v>1</v>
      </c>
      <c r="J26" s="170"/>
      <c r="K26" s="164">
        <f t="shared" si="1"/>
        <v>40</v>
      </c>
      <c r="L26" s="47">
        <f>ZASOBY!N26-'ZASOBY-WŁ.'!L26</f>
        <v>30</v>
      </c>
      <c r="M26" s="47">
        <f>ZASOBY!O26-'ZASOBY-WŁ.'!M26</f>
        <v>10</v>
      </c>
      <c r="N26" s="68">
        <f t="shared" si="2"/>
        <v>99</v>
      </c>
      <c r="O26" s="47">
        <f>ZASOBY!Q26-'ZASOBY-WŁ.'!O26</f>
        <v>89</v>
      </c>
      <c r="P26" s="47">
        <f>ZASOBY!R26-'ZASOBY-WŁ.'!P26</f>
        <v>10</v>
      </c>
      <c r="Q26" s="69">
        <f t="shared" si="3"/>
        <v>1969.57</v>
      </c>
      <c r="R26" s="70">
        <f>ZASOBY!T26-'ZASOBY-WŁ.'!R26</f>
        <v>1445.53</v>
      </c>
      <c r="S26" s="70">
        <f>ZASOBY!U26-'ZASOBY-WŁ.'!S26</f>
        <v>524.04</v>
      </c>
      <c r="T26" s="69">
        <f t="shared" si="4"/>
        <v>1969.57</v>
      </c>
      <c r="U26" s="70">
        <f>ZASOBY!W26-'ZASOBY-WŁ.'!U26</f>
        <v>1445.53</v>
      </c>
      <c r="V26" s="70">
        <f>ZASOBY!X26-'ZASOBY-WŁ.'!V26</f>
        <v>524.04</v>
      </c>
      <c r="W26" s="47"/>
      <c r="X26" s="47">
        <v>2009</v>
      </c>
      <c r="Y26" s="71"/>
      <c r="Z26" s="46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</row>
    <row r="27" spans="1:119" ht="12.75" customHeight="1">
      <c r="A27" s="40">
        <v>4</v>
      </c>
      <c r="B27" s="8">
        <f t="shared" si="5"/>
        <v>19</v>
      </c>
      <c r="C27" s="9">
        <v>1122</v>
      </c>
      <c r="D27" s="191" t="s">
        <v>189</v>
      </c>
      <c r="E27" s="10" t="s">
        <v>34</v>
      </c>
      <c r="F27" s="10" t="s">
        <v>29</v>
      </c>
      <c r="G27" s="10" t="s">
        <v>33</v>
      </c>
      <c r="H27" s="154" t="s">
        <v>239</v>
      </c>
      <c r="I27" s="79">
        <v>1</v>
      </c>
      <c r="J27" s="170"/>
      <c r="K27" s="164">
        <f t="shared" si="1"/>
        <v>36</v>
      </c>
      <c r="L27" s="47">
        <f>ZASOBY!N27-'ZASOBY-WŁ.'!L27</f>
        <v>27</v>
      </c>
      <c r="M27" s="47">
        <f>ZASOBY!O27-'ZASOBY-WŁ.'!M27</f>
        <v>9</v>
      </c>
      <c r="N27" s="68">
        <f t="shared" si="2"/>
        <v>95</v>
      </c>
      <c r="O27" s="47">
        <f>ZASOBY!Q27-'ZASOBY-WŁ.'!O27</f>
        <v>86</v>
      </c>
      <c r="P27" s="47">
        <f>ZASOBY!R27-'ZASOBY-WŁ.'!P27</f>
        <v>9</v>
      </c>
      <c r="Q27" s="69">
        <f t="shared" si="3"/>
        <v>1885.46</v>
      </c>
      <c r="R27" s="70">
        <f>ZASOBY!T27-'ZASOBY-WŁ.'!R27</f>
        <v>1376.79</v>
      </c>
      <c r="S27" s="70">
        <f>ZASOBY!U27-'ZASOBY-WŁ.'!S27</f>
        <v>508.67</v>
      </c>
      <c r="T27" s="69">
        <f t="shared" si="4"/>
        <v>1885.46</v>
      </c>
      <c r="U27" s="70">
        <f>ZASOBY!W27-'ZASOBY-WŁ.'!U27</f>
        <v>1376.79</v>
      </c>
      <c r="V27" s="70">
        <f>ZASOBY!X27-'ZASOBY-WŁ.'!V27</f>
        <v>508.67</v>
      </c>
      <c r="W27" s="47"/>
      <c r="X27" s="47">
        <v>2011</v>
      </c>
      <c r="Y27" s="71"/>
      <c r="Z27" s="46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</row>
    <row r="28" spans="1:119" ht="12.75" customHeight="1">
      <c r="A28" s="40">
        <v>4</v>
      </c>
      <c r="B28" s="48">
        <f t="shared" si="5"/>
        <v>20</v>
      </c>
      <c r="C28" s="49">
        <v>1012</v>
      </c>
      <c r="D28" s="192" t="s">
        <v>190</v>
      </c>
      <c r="E28" s="50" t="s">
        <v>32</v>
      </c>
      <c r="F28" s="50" t="s">
        <v>29</v>
      </c>
      <c r="G28" s="50" t="s">
        <v>33</v>
      </c>
      <c r="H28" s="155">
        <v>12</v>
      </c>
      <c r="I28" s="79"/>
      <c r="J28" s="170"/>
      <c r="K28" s="164">
        <f t="shared" si="1"/>
        <v>2</v>
      </c>
      <c r="L28" s="47">
        <f>ZASOBY!N28-'ZASOBY-WŁ.'!L28</f>
        <v>2</v>
      </c>
      <c r="M28" s="47">
        <f>ZASOBY!O28-'ZASOBY-WŁ.'!M28</f>
        <v>0</v>
      </c>
      <c r="N28" s="68">
        <f t="shared" si="2"/>
        <v>10</v>
      </c>
      <c r="O28" s="47">
        <f>ZASOBY!Q28-'ZASOBY-WŁ.'!O28</f>
        <v>10</v>
      </c>
      <c r="P28" s="47">
        <f>ZASOBY!R28-'ZASOBY-WŁ.'!P28</f>
        <v>0</v>
      </c>
      <c r="Q28" s="69">
        <f t="shared" si="3"/>
        <v>153.59000000000003</v>
      </c>
      <c r="R28" s="70">
        <f>ZASOBY!T28-'ZASOBY-WŁ.'!R28</f>
        <v>153.59000000000003</v>
      </c>
      <c r="S28" s="70">
        <f>ZASOBY!U28-'ZASOBY-WŁ.'!S28</f>
        <v>0</v>
      </c>
      <c r="T28" s="69">
        <f t="shared" si="4"/>
        <v>0</v>
      </c>
      <c r="U28" s="70">
        <f>ZASOBY!W28-'ZASOBY-WŁ.'!U28</f>
        <v>0</v>
      </c>
      <c r="V28" s="70">
        <f>ZASOBY!X28-'ZASOBY-WŁ.'!V28</f>
        <v>0</v>
      </c>
      <c r="W28" s="47"/>
      <c r="X28" s="47">
        <v>1935</v>
      </c>
      <c r="Y28" s="71"/>
      <c r="Z28" s="46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</row>
    <row r="29" spans="1:119" ht="12.75" customHeight="1">
      <c r="A29" s="40">
        <v>4</v>
      </c>
      <c r="B29" s="48">
        <f t="shared" si="5"/>
        <v>21</v>
      </c>
      <c r="C29" s="49">
        <v>1003</v>
      </c>
      <c r="D29" s="192" t="s">
        <v>190</v>
      </c>
      <c r="E29" s="50" t="s">
        <v>32</v>
      </c>
      <c r="F29" s="50" t="s">
        <v>29</v>
      </c>
      <c r="G29" s="50" t="s">
        <v>33</v>
      </c>
      <c r="H29" s="155" t="s">
        <v>107</v>
      </c>
      <c r="I29" s="79"/>
      <c r="J29" s="170"/>
      <c r="K29" s="164">
        <f t="shared" si="1"/>
        <v>6</v>
      </c>
      <c r="L29" s="47">
        <f>ZASOBY!N29-'ZASOBY-WŁ.'!L29</f>
        <v>6</v>
      </c>
      <c r="M29" s="47">
        <f>ZASOBY!O29-'ZASOBY-WŁ.'!M29</f>
        <v>0</v>
      </c>
      <c r="N29" s="68">
        <f t="shared" si="2"/>
        <v>18</v>
      </c>
      <c r="O29" s="47">
        <f>ZASOBY!Q29-'ZASOBY-WŁ.'!O29</f>
        <v>18</v>
      </c>
      <c r="P29" s="47">
        <f>ZASOBY!R29-'ZASOBY-WŁ.'!P29</f>
        <v>0</v>
      </c>
      <c r="Q29" s="69">
        <f t="shared" si="3"/>
        <v>277.21</v>
      </c>
      <c r="R29" s="70">
        <f>ZASOBY!T29-'ZASOBY-WŁ.'!R29</f>
        <v>277.21</v>
      </c>
      <c r="S29" s="70">
        <f>ZASOBY!U29-'ZASOBY-WŁ.'!S29</f>
        <v>0</v>
      </c>
      <c r="T29" s="69">
        <f t="shared" si="4"/>
        <v>0</v>
      </c>
      <c r="U29" s="70">
        <f>ZASOBY!W29-'ZASOBY-WŁ.'!U29</f>
        <v>0</v>
      </c>
      <c r="V29" s="70">
        <f>ZASOBY!X29-'ZASOBY-WŁ.'!V29</f>
        <v>0</v>
      </c>
      <c r="W29" s="47"/>
      <c r="X29" s="47">
        <v>1935</v>
      </c>
      <c r="Y29" s="71"/>
      <c r="Z29" s="46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</row>
    <row r="30" spans="1:119" ht="12.75" customHeight="1">
      <c r="A30" s="40">
        <v>4</v>
      </c>
      <c r="B30" s="48">
        <f t="shared" si="5"/>
        <v>22</v>
      </c>
      <c r="C30" s="49">
        <v>6014</v>
      </c>
      <c r="D30" s="192" t="s">
        <v>190</v>
      </c>
      <c r="E30" s="50" t="s">
        <v>34</v>
      </c>
      <c r="F30" s="50" t="s">
        <v>29</v>
      </c>
      <c r="G30" s="50" t="s">
        <v>33</v>
      </c>
      <c r="H30" s="155">
        <v>18</v>
      </c>
      <c r="I30" s="79"/>
      <c r="J30" s="170"/>
      <c r="K30" s="164">
        <f t="shared" si="1"/>
        <v>4</v>
      </c>
      <c r="L30" s="47">
        <f>ZASOBY!N30-'ZASOBY-WŁ.'!L30</f>
        <v>0</v>
      </c>
      <c r="M30" s="47">
        <f>ZASOBY!O30-'ZASOBY-WŁ.'!M30</f>
        <v>4</v>
      </c>
      <c r="N30" s="68">
        <f t="shared" si="2"/>
        <v>73</v>
      </c>
      <c r="O30" s="47">
        <f>ZASOBY!Q30-'ZASOBY-WŁ.'!O30</f>
        <v>0</v>
      </c>
      <c r="P30" s="47">
        <f>ZASOBY!R30-'ZASOBY-WŁ.'!P30</f>
        <v>73</v>
      </c>
      <c r="Q30" s="69">
        <f t="shared" si="3"/>
        <v>1535.4199999999998</v>
      </c>
      <c r="R30" s="70">
        <f>ZASOBY!T30-'ZASOBY-WŁ.'!R30</f>
        <v>0</v>
      </c>
      <c r="S30" s="70">
        <f>ZASOBY!U30-'ZASOBY-WŁ.'!S30</f>
        <v>1535.4199999999998</v>
      </c>
      <c r="T30" s="69">
        <f t="shared" si="4"/>
        <v>1535.42</v>
      </c>
      <c r="U30" s="70">
        <f>ZASOBY!W30-'ZASOBY-WŁ.'!U30</f>
        <v>0</v>
      </c>
      <c r="V30" s="70">
        <f>ZASOBY!X30-'ZASOBY-WŁ.'!V30</f>
        <v>1535.42</v>
      </c>
      <c r="W30" s="47"/>
      <c r="X30" s="47">
        <v>1968</v>
      </c>
      <c r="Y30" s="71"/>
      <c r="Z30" s="46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</row>
    <row r="31" spans="1:119" ht="12.75" customHeight="1">
      <c r="A31" s="40">
        <v>4</v>
      </c>
      <c r="B31" s="48">
        <f t="shared" si="5"/>
        <v>23</v>
      </c>
      <c r="C31" s="49">
        <v>1015</v>
      </c>
      <c r="D31" s="192" t="s">
        <v>190</v>
      </c>
      <c r="E31" s="50" t="s">
        <v>32</v>
      </c>
      <c r="F31" s="50" t="s">
        <v>29</v>
      </c>
      <c r="G31" s="50" t="s">
        <v>33</v>
      </c>
      <c r="H31" s="155">
        <v>19</v>
      </c>
      <c r="I31" s="79"/>
      <c r="J31" s="170"/>
      <c r="K31" s="164">
        <f t="shared" si="1"/>
        <v>4</v>
      </c>
      <c r="L31" s="47">
        <f>ZASOBY!N31-'ZASOBY-WŁ.'!L31</f>
        <v>4</v>
      </c>
      <c r="M31" s="47">
        <f>ZASOBY!O31-'ZASOBY-WŁ.'!M31</f>
        <v>0</v>
      </c>
      <c r="N31" s="68">
        <f t="shared" si="2"/>
        <v>13</v>
      </c>
      <c r="O31" s="47">
        <f>ZASOBY!Q31-'ZASOBY-WŁ.'!O31</f>
        <v>13</v>
      </c>
      <c r="P31" s="47">
        <f>ZASOBY!R31-'ZASOBY-WŁ.'!P31</f>
        <v>0</v>
      </c>
      <c r="Q31" s="69">
        <f t="shared" si="3"/>
        <v>197.49999999999997</v>
      </c>
      <c r="R31" s="70">
        <f>ZASOBY!T31-'ZASOBY-WŁ.'!R31</f>
        <v>197.49999999999997</v>
      </c>
      <c r="S31" s="70">
        <f>ZASOBY!U31-'ZASOBY-WŁ.'!S31</f>
        <v>0</v>
      </c>
      <c r="T31" s="69">
        <f t="shared" si="4"/>
        <v>0</v>
      </c>
      <c r="U31" s="70">
        <f>ZASOBY!W31-'ZASOBY-WŁ.'!U31</f>
        <v>0</v>
      </c>
      <c r="V31" s="70">
        <f>ZASOBY!X31-'ZASOBY-WŁ.'!V31</f>
        <v>0</v>
      </c>
      <c r="W31" s="47"/>
      <c r="X31" s="47">
        <v>1935</v>
      </c>
      <c r="Y31" s="71"/>
      <c r="Z31" s="46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</row>
    <row r="32" spans="1:119" ht="12.75" customHeight="1">
      <c r="A32" s="40">
        <v>4</v>
      </c>
      <c r="B32" s="65">
        <f t="shared" si="5"/>
        <v>24</v>
      </c>
      <c r="C32" s="66">
        <v>3208</v>
      </c>
      <c r="D32" s="193" t="s">
        <v>189</v>
      </c>
      <c r="E32" s="67" t="s">
        <v>34</v>
      </c>
      <c r="F32" s="67" t="s">
        <v>29</v>
      </c>
      <c r="G32" s="67" t="s">
        <v>33</v>
      </c>
      <c r="H32" s="157">
        <v>20</v>
      </c>
      <c r="I32" s="79">
        <v>1</v>
      </c>
      <c r="J32" s="170"/>
      <c r="K32" s="164">
        <f t="shared" si="1"/>
        <v>51</v>
      </c>
      <c r="L32" s="47">
        <f>ZASOBY!N32-'ZASOBY-WŁ.'!L32</f>
        <v>44</v>
      </c>
      <c r="M32" s="47">
        <f>ZASOBY!O32-'ZASOBY-WŁ.'!M32</f>
        <v>7</v>
      </c>
      <c r="N32" s="68">
        <f t="shared" si="2"/>
        <v>71</v>
      </c>
      <c r="O32" s="47">
        <f>ZASOBY!Q32-'ZASOBY-WŁ.'!O32</f>
        <v>59</v>
      </c>
      <c r="P32" s="47">
        <f>ZASOBY!R32-'ZASOBY-WŁ.'!P32</f>
        <v>12</v>
      </c>
      <c r="Q32" s="69">
        <f t="shared" si="3"/>
        <v>1331.89</v>
      </c>
      <c r="R32" s="70">
        <f>ZASOBY!T32-'ZASOBY-WŁ.'!R32</f>
        <v>1115.38</v>
      </c>
      <c r="S32" s="70">
        <f>ZASOBY!U32-'ZASOBY-WŁ.'!S32</f>
        <v>216.51</v>
      </c>
      <c r="T32" s="69">
        <f t="shared" si="4"/>
        <v>1331.89</v>
      </c>
      <c r="U32" s="70">
        <f>ZASOBY!W32-'ZASOBY-WŁ.'!U32</f>
        <v>1115.38</v>
      </c>
      <c r="V32" s="70">
        <f>ZASOBY!X32-'ZASOBY-WŁ.'!V32</f>
        <v>216.51</v>
      </c>
      <c r="W32" s="47"/>
      <c r="X32" s="47">
        <v>1968</v>
      </c>
      <c r="Y32" s="71"/>
      <c r="Z32" s="64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</row>
    <row r="33" spans="1:119" ht="12.75" customHeight="1">
      <c r="A33" s="40">
        <v>4</v>
      </c>
      <c r="B33" s="65">
        <f t="shared" si="5"/>
        <v>25</v>
      </c>
      <c r="C33" s="66">
        <v>3209</v>
      </c>
      <c r="D33" s="193" t="s">
        <v>189</v>
      </c>
      <c r="E33" s="67" t="s">
        <v>34</v>
      </c>
      <c r="F33" s="67" t="s">
        <v>29</v>
      </c>
      <c r="G33" s="67" t="s">
        <v>33</v>
      </c>
      <c r="H33" s="157">
        <v>22</v>
      </c>
      <c r="I33" s="79">
        <v>1</v>
      </c>
      <c r="J33" s="170"/>
      <c r="K33" s="164">
        <f t="shared" si="1"/>
        <v>50</v>
      </c>
      <c r="L33" s="47">
        <f>ZASOBY!N33-'ZASOBY-WŁ.'!L33</f>
        <v>49</v>
      </c>
      <c r="M33" s="47">
        <f>ZASOBY!O33-'ZASOBY-WŁ.'!M33</f>
        <v>1</v>
      </c>
      <c r="N33" s="68">
        <f t="shared" si="2"/>
        <v>68</v>
      </c>
      <c r="O33" s="47">
        <f>ZASOBY!Q33-'ZASOBY-WŁ.'!O33</f>
        <v>63</v>
      </c>
      <c r="P33" s="47">
        <f>ZASOBY!R33-'ZASOBY-WŁ.'!P33</f>
        <v>5</v>
      </c>
      <c r="Q33" s="69">
        <f t="shared" si="3"/>
        <v>1285.23</v>
      </c>
      <c r="R33" s="70">
        <f>ZASOBY!T33-'ZASOBY-WŁ.'!R33</f>
        <v>1147.95</v>
      </c>
      <c r="S33" s="70">
        <f>ZASOBY!U33-'ZASOBY-WŁ.'!S33</f>
        <v>137.28</v>
      </c>
      <c r="T33" s="69">
        <f t="shared" si="4"/>
        <v>1285.23</v>
      </c>
      <c r="U33" s="70">
        <f>ZASOBY!W33-'ZASOBY-WŁ.'!U33</f>
        <v>1147.95</v>
      </c>
      <c r="V33" s="70">
        <f>ZASOBY!X33-'ZASOBY-WŁ.'!V33</f>
        <v>137.28</v>
      </c>
      <c r="W33" s="47"/>
      <c r="X33" s="47">
        <v>1968</v>
      </c>
      <c r="Y33" s="71"/>
      <c r="Z33" s="64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</row>
    <row r="34" spans="1:119" ht="12.75" customHeight="1">
      <c r="A34" s="40">
        <v>4</v>
      </c>
      <c r="B34" s="48">
        <f t="shared" si="5"/>
        <v>26</v>
      </c>
      <c r="C34" s="49">
        <v>1004</v>
      </c>
      <c r="D34" s="192" t="s">
        <v>190</v>
      </c>
      <c r="E34" s="50" t="s">
        <v>32</v>
      </c>
      <c r="F34" s="50" t="s">
        <v>29</v>
      </c>
      <c r="G34" s="50" t="s">
        <v>33</v>
      </c>
      <c r="H34" s="155" t="s">
        <v>108</v>
      </c>
      <c r="I34" s="79"/>
      <c r="J34" s="170"/>
      <c r="K34" s="164">
        <f t="shared" si="1"/>
        <v>6</v>
      </c>
      <c r="L34" s="47">
        <f>ZASOBY!N34-'ZASOBY-WŁ.'!L34</f>
        <v>6</v>
      </c>
      <c r="M34" s="47">
        <f>ZASOBY!O34-'ZASOBY-WŁ.'!M34</f>
        <v>0</v>
      </c>
      <c r="N34" s="68">
        <f t="shared" si="2"/>
        <v>19</v>
      </c>
      <c r="O34" s="47">
        <f>ZASOBY!Q34-'ZASOBY-WŁ.'!O34</f>
        <v>19</v>
      </c>
      <c r="P34" s="47">
        <f>ZASOBY!R34-'ZASOBY-WŁ.'!P34</f>
        <v>0</v>
      </c>
      <c r="Q34" s="69">
        <f t="shared" si="3"/>
        <v>322.3</v>
      </c>
      <c r="R34" s="70">
        <f>ZASOBY!T34-'ZASOBY-WŁ.'!R34</f>
        <v>322.3</v>
      </c>
      <c r="S34" s="70">
        <f>ZASOBY!U34-'ZASOBY-WŁ.'!S34</f>
        <v>0</v>
      </c>
      <c r="T34" s="69">
        <f t="shared" si="4"/>
        <v>0</v>
      </c>
      <c r="U34" s="70">
        <f>ZASOBY!W34-'ZASOBY-WŁ.'!U34</f>
        <v>0</v>
      </c>
      <c r="V34" s="70">
        <f>ZASOBY!X34-'ZASOBY-WŁ.'!V34</f>
        <v>0</v>
      </c>
      <c r="W34" s="47"/>
      <c r="X34" s="47">
        <v>1935</v>
      </c>
      <c r="Y34" s="71"/>
      <c r="Z34" s="46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</row>
    <row r="35" spans="1:119" ht="12.75" customHeight="1">
      <c r="A35" s="40">
        <v>4</v>
      </c>
      <c r="B35" s="48">
        <f t="shared" si="5"/>
        <v>27</v>
      </c>
      <c r="C35" s="49">
        <v>1011</v>
      </c>
      <c r="D35" s="192" t="s">
        <v>190</v>
      </c>
      <c r="E35" s="50" t="s">
        <v>32</v>
      </c>
      <c r="F35" s="50" t="s">
        <v>29</v>
      </c>
      <c r="G35" s="50" t="s">
        <v>33</v>
      </c>
      <c r="H35" s="155">
        <v>24</v>
      </c>
      <c r="I35" s="79"/>
      <c r="J35" s="170"/>
      <c r="K35" s="164">
        <f t="shared" si="1"/>
        <v>1</v>
      </c>
      <c r="L35" s="47">
        <f>ZASOBY!N35-'ZASOBY-WŁ.'!L35</f>
        <v>1</v>
      </c>
      <c r="M35" s="47">
        <f>ZASOBY!O35-'ZASOBY-WŁ.'!M35</f>
        <v>0</v>
      </c>
      <c r="N35" s="68">
        <f t="shared" si="2"/>
        <v>5</v>
      </c>
      <c r="O35" s="47">
        <f>ZASOBY!Q35-'ZASOBY-WŁ.'!O35</f>
        <v>5</v>
      </c>
      <c r="P35" s="47">
        <f>ZASOBY!R35-'ZASOBY-WŁ.'!P35</f>
        <v>0</v>
      </c>
      <c r="Q35" s="69">
        <f t="shared" si="3"/>
        <v>95.62</v>
      </c>
      <c r="R35" s="70">
        <f>ZASOBY!T35-'ZASOBY-WŁ.'!R35</f>
        <v>95.62</v>
      </c>
      <c r="S35" s="70">
        <f>ZASOBY!U35-'ZASOBY-WŁ.'!S35</f>
        <v>0</v>
      </c>
      <c r="T35" s="69">
        <f t="shared" si="4"/>
        <v>0</v>
      </c>
      <c r="U35" s="70">
        <f>ZASOBY!W35-'ZASOBY-WŁ.'!U35</f>
        <v>0</v>
      </c>
      <c r="V35" s="70">
        <f>ZASOBY!X35-'ZASOBY-WŁ.'!V35</f>
        <v>0</v>
      </c>
      <c r="W35" s="47"/>
      <c r="X35" s="47">
        <v>1935</v>
      </c>
      <c r="Y35" s="71"/>
      <c r="Z35" s="46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</row>
    <row r="36" spans="1:119" ht="12.75" customHeight="1">
      <c r="A36" s="40">
        <v>4</v>
      </c>
      <c r="B36" s="48">
        <f t="shared" si="5"/>
        <v>28</v>
      </c>
      <c r="C36" s="49">
        <v>1005</v>
      </c>
      <c r="D36" s="192" t="s">
        <v>190</v>
      </c>
      <c r="E36" s="50" t="s">
        <v>32</v>
      </c>
      <c r="F36" s="50" t="s">
        <v>29</v>
      </c>
      <c r="G36" s="50" t="s">
        <v>33</v>
      </c>
      <c r="H36" s="155">
        <v>25</v>
      </c>
      <c r="I36" s="79"/>
      <c r="J36" s="170"/>
      <c r="K36" s="164">
        <f t="shared" si="1"/>
        <v>6</v>
      </c>
      <c r="L36" s="47">
        <f>ZASOBY!N36-'ZASOBY-WŁ.'!L36</f>
        <v>6</v>
      </c>
      <c r="M36" s="47">
        <f>ZASOBY!O36-'ZASOBY-WŁ.'!M36</f>
        <v>0</v>
      </c>
      <c r="N36" s="68">
        <f t="shared" si="2"/>
        <v>14</v>
      </c>
      <c r="O36" s="47">
        <f>ZASOBY!Q36-'ZASOBY-WŁ.'!O36</f>
        <v>14</v>
      </c>
      <c r="P36" s="47">
        <f>ZASOBY!R36-'ZASOBY-WŁ.'!P36</f>
        <v>0</v>
      </c>
      <c r="Q36" s="69">
        <f t="shared" si="3"/>
        <v>233.68</v>
      </c>
      <c r="R36" s="70">
        <f>ZASOBY!T36-'ZASOBY-WŁ.'!R36</f>
        <v>233.68</v>
      </c>
      <c r="S36" s="70">
        <f>ZASOBY!U36-'ZASOBY-WŁ.'!S36</f>
        <v>0</v>
      </c>
      <c r="T36" s="69">
        <f t="shared" si="4"/>
        <v>0</v>
      </c>
      <c r="U36" s="70">
        <f>ZASOBY!W36-'ZASOBY-WŁ.'!U36</f>
        <v>0</v>
      </c>
      <c r="V36" s="70">
        <f>ZASOBY!X36-'ZASOBY-WŁ.'!V36</f>
        <v>0</v>
      </c>
      <c r="W36" s="47"/>
      <c r="X36" s="47">
        <v>1935</v>
      </c>
      <c r="Y36" s="71"/>
      <c r="Z36" s="46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</row>
    <row r="37" spans="1:119" ht="12.75" customHeight="1">
      <c r="A37" s="40">
        <v>4</v>
      </c>
      <c r="B37" s="48">
        <f t="shared" si="5"/>
        <v>29</v>
      </c>
      <c r="C37" s="49">
        <v>1010</v>
      </c>
      <c r="D37" s="192" t="s">
        <v>190</v>
      </c>
      <c r="E37" s="50" t="s">
        <v>32</v>
      </c>
      <c r="F37" s="50" t="s">
        <v>29</v>
      </c>
      <c r="G37" s="50" t="s">
        <v>33</v>
      </c>
      <c r="H37" s="155">
        <v>26</v>
      </c>
      <c r="I37" s="79"/>
      <c r="J37" s="170"/>
      <c r="K37" s="164">
        <f t="shared" si="1"/>
        <v>3</v>
      </c>
      <c r="L37" s="47">
        <f>ZASOBY!N37-'ZASOBY-WŁ.'!L37</f>
        <v>2</v>
      </c>
      <c r="M37" s="47">
        <f>ZASOBY!O37-'ZASOBY-WŁ.'!M37</f>
        <v>1</v>
      </c>
      <c r="N37" s="68">
        <f t="shared" si="2"/>
        <v>11</v>
      </c>
      <c r="O37" s="47">
        <f>ZASOBY!Q37-'ZASOBY-WŁ.'!O37</f>
        <v>10</v>
      </c>
      <c r="P37" s="47">
        <f>ZASOBY!R37-'ZASOBY-WŁ.'!P37</f>
        <v>1</v>
      </c>
      <c r="Q37" s="69">
        <f t="shared" si="3"/>
        <v>205.89</v>
      </c>
      <c r="R37" s="70">
        <f>ZASOBY!T37-'ZASOBY-WŁ.'!R37</f>
        <v>193.7</v>
      </c>
      <c r="S37" s="70">
        <f>ZASOBY!U37-'ZASOBY-WŁ.'!S37</f>
        <v>12.19</v>
      </c>
      <c r="T37" s="69">
        <f t="shared" si="4"/>
        <v>0</v>
      </c>
      <c r="U37" s="70">
        <f>ZASOBY!W37-'ZASOBY-WŁ.'!U37</f>
        <v>0</v>
      </c>
      <c r="V37" s="70">
        <f>ZASOBY!X37-'ZASOBY-WŁ.'!V37</f>
        <v>0</v>
      </c>
      <c r="W37" s="47"/>
      <c r="X37" s="47">
        <v>1935</v>
      </c>
      <c r="Y37" s="71"/>
      <c r="Z37" s="46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</row>
    <row r="38" spans="1:119" ht="12.75" customHeight="1">
      <c r="A38" s="40">
        <v>4</v>
      </c>
      <c r="B38" s="48">
        <f t="shared" si="5"/>
        <v>30</v>
      </c>
      <c r="C38" s="49">
        <v>1009</v>
      </c>
      <c r="D38" s="192" t="s">
        <v>190</v>
      </c>
      <c r="E38" s="50" t="s">
        <v>32</v>
      </c>
      <c r="F38" s="50" t="s">
        <v>29</v>
      </c>
      <c r="G38" s="50" t="s">
        <v>33</v>
      </c>
      <c r="H38" s="155">
        <v>28</v>
      </c>
      <c r="I38" s="79"/>
      <c r="J38" s="170"/>
      <c r="K38" s="164">
        <f t="shared" si="1"/>
        <v>3</v>
      </c>
      <c r="L38" s="47">
        <f>ZASOBY!N38-'ZASOBY-WŁ.'!L38</f>
        <v>3</v>
      </c>
      <c r="M38" s="47">
        <f>ZASOBY!O38-'ZASOBY-WŁ.'!M38</f>
        <v>0</v>
      </c>
      <c r="N38" s="68">
        <f t="shared" si="2"/>
        <v>13</v>
      </c>
      <c r="O38" s="47">
        <f>ZASOBY!Q38-'ZASOBY-WŁ.'!O38</f>
        <v>13</v>
      </c>
      <c r="P38" s="47">
        <f>ZASOBY!R38-'ZASOBY-WŁ.'!P38</f>
        <v>0</v>
      </c>
      <c r="Q38" s="69">
        <f t="shared" si="3"/>
        <v>218.76999999999998</v>
      </c>
      <c r="R38" s="70">
        <f>ZASOBY!T38-'ZASOBY-WŁ.'!R38</f>
        <v>218.76999999999998</v>
      </c>
      <c r="S38" s="70">
        <f>ZASOBY!U38-'ZASOBY-WŁ.'!S38</f>
        <v>0</v>
      </c>
      <c r="T38" s="69">
        <f t="shared" si="4"/>
        <v>0</v>
      </c>
      <c r="U38" s="70">
        <f>ZASOBY!W38-'ZASOBY-WŁ.'!U38</f>
        <v>0</v>
      </c>
      <c r="V38" s="70">
        <f>ZASOBY!X38-'ZASOBY-WŁ.'!V38</f>
        <v>0</v>
      </c>
      <c r="W38" s="47"/>
      <c r="X38" s="47">
        <v>1935</v>
      </c>
      <c r="Y38" s="71"/>
      <c r="Z38" s="46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</row>
    <row r="39" spans="1:119" ht="12.75" customHeight="1">
      <c r="A39" s="40">
        <v>4</v>
      </c>
      <c r="B39" s="48">
        <f t="shared" si="5"/>
        <v>31</v>
      </c>
      <c r="C39" s="49">
        <v>1110</v>
      </c>
      <c r="D39" s="192" t="s">
        <v>190</v>
      </c>
      <c r="E39" s="50" t="s">
        <v>32</v>
      </c>
      <c r="F39" s="50" t="s">
        <v>29</v>
      </c>
      <c r="G39" s="50" t="s">
        <v>33</v>
      </c>
      <c r="H39" s="155" t="s">
        <v>109</v>
      </c>
      <c r="I39" s="79"/>
      <c r="J39" s="170"/>
      <c r="K39" s="164">
        <f t="shared" si="1"/>
        <v>8</v>
      </c>
      <c r="L39" s="47">
        <f>ZASOBY!N39-'ZASOBY-WŁ.'!L39</f>
        <v>7</v>
      </c>
      <c r="M39" s="47">
        <f>ZASOBY!O39-'ZASOBY-WŁ.'!M39</f>
        <v>1</v>
      </c>
      <c r="N39" s="68">
        <f t="shared" si="2"/>
        <v>29</v>
      </c>
      <c r="O39" s="47">
        <f>ZASOBY!Q39-'ZASOBY-WŁ.'!O39</f>
        <v>25</v>
      </c>
      <c r="P39" s="47">
        <f>ZASOBY!R39-'ZASOBY-WŁ.'!P39</f>
        <v>4</v>
      </c>
      <c r="Q39" s="69">
        <f t="shared" si="3"/>
        <v>577.23</v>
      </c>
      <c r="R39" s="70">
        <f>ZASOBY!T39-'ZASOBY-WŁ.'!R39</f>
        <v>489.77</v>
      </c>
      <c r="S39" s="70">
        <f>ZASOBY!U39-'ZASOBY-WŁ.'!S39</f>
        <v>87.46</v>
      </c>
      <c r="T39" s="69">
        <f t="shared" si="4"/>
        <v>475.92</v>
      </c>
      <c r="U39" s="70">
        <f>ZASOBY!W39-'ZASOBY-WŁ.'!U39</f>
        <v>457.01</v>
      </c>
      <c r="V39" s="70">
        <f>ZASOBY!X39-'ZASOBY-WŁ.'!V39</f>
        <v>18.91</v>
      </c>
      <c r="W39" s="47"/>
      <c r="X39" s="47">
        <v>1935</v>
      </c>
      <c r="Y39" s="71"/>
      <c r="Z39" s="46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</row>
    <row r="40" spans="1:119" ht="12.75" customHeight="1">
      <c r="A40" s="40">
        <v>4</v>
      </c>
      <c r="B40" s="48">
        <f t="shared" si="5"/>
        <v>32</v>
      </c>
      <c r="C40" s="49">
        <v>1006</v>
      </c>
      <c r="D40" s="192" t="s">
        <v>190</v>
      </c>
      <c r="E40" s="50" t="s">
        <v>32</v>
      </c>
      <c r="F40" s="50" t="s">
        <v>29</v>
      </c>
      <c r="G40" s="50" t="s">
        <v>33</v>
      </c>
      <c r="H40" s="155" t="s">
        <v>35</v>
      </c>
      <c r="I40" s="79"/>
      <c r="J40" s="170"/>
      <c r="K40" s="164">
        <f t="shared" si="1"/>
        <v>3</v>
      </c>
      <c r="L40" s="47">
        <f>ZASOBY!N40-'ZASOBY-WŁ.'!L40</f>
        <v>3</v>
      </c>
      <c r="M40" s="47">
        <f>ZASOBY!O40-'ZASOBY-WŁ.'!M40</f>
        <v>0</v>
      </c>
      <c r="N40" s="68">
        <f t="shared" si="2"/>
        <v>14</v>
      </c>
      <c r="O40" s="47">
        <f>ZASOBY!Q40-'ZASOBY-WŁ.'!O40</f>
        <v>14</v>
      </c>
      <c r="P40" s="47">
        <f>ZASOBY!R40-'ZASOBY-WŁ.'!P40</f>
        <v>0</v>
      </c>
      <c r="Q40" s="69">
        <f t="shared" si="3"/>
        <v>213.30000000000007</v>
      </c>
      <c r="R40" s="70">
        <f>ZASOBY!T40-'ZASOBY-WŁ.'!R40</f>
        <v>213.30000000000007</v>
      </c>
      <c r="S40" s="70">
        <f>ZASOBY!U40-'ZASOBY-WŁ.'!S40</f>
        <v>0</v>
      </c>
      <c r="T40" s="69">
        <f t="shared" si="4"/>
        <v>0</v>
      </c>
      <c r="U40" s="70">
        <f>ZASOBY!W40-'ZASOBY-WŁ.'!U40</f>
        <v>0</v>
      </c>
      <c r="V40" s="70">
        <f>ZASOBY!X40-'ZASOBY-WŁ.'!V40</f>
        <v>0</v>
      </c>
      <c r="W40" s="47"/>
      <c r="X40" s="47">
        <v>1935</v>
      </c>
      <c r="Y40" s="71"/>
      <c r="Z40" s="46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</row>
    <row r="41" spans="1:119" ht="12.75" customHeight="1">
      <c r="A41" s="40">
        <v>4</v>
      </c>
      <c r="B41" s="48">
        <f t="shared" si="5"/>
        <v>33</v>
      </c>
      <c r="C41" s="49">
        <v>1007</v>
      </c>
      <c r="D41" s="192" t="s">
        <v>190</v>
      </c>
      <c r="E41" s="50" t="s">
        <v>32</v>
      </c>
      <c r="F41" s="50" t="s">
        <v>29</v>
      </c>
      <c r="G41" s="50" t="s">
        <v>33</v>
      </c>
      <c r="H41" s="155" t="s">
        <v>110</v>
      </c>
      <c r="I41" s="79"/>
      <c r="J41" s="170"/>
      <c r="K41" s="164">
        <f t="shared" si="1"/>
        <v>5</v>
      </c>
      <c r="L41" s="47">
        <f>ZASOBY!N41-'ZASOBY-WŁ.'!L41</f>
        <v>5</v>
      </c>
      <c r="M41" s="47">
        <f>ZASOBY!O41-'ZASOBY-WŁ.'!M41</f>
        <v>0</v>
      </c>
      <c r="N41" s="68">
        <f t="shared" si="2"/>
        <v>20</v>
      </c>
      <c r="O41" s="47">
        <f>ZASOBY!Q41-'ZASOBY-WŁ.'!O41</f>
        <v>20</v>
      </c>
      <c r="P41" s="47">
        <f>ZASOBY!R41-'ZASOBY-WŁ.'!P41</f>
        <v>0</v>
      </c>
      <c r="Q41" s="69">
        <f t="shared" si="3"/>
        <v>331.13000000000005</v>
      </c>
      <c r="R41" s="70">
        <f>ZASOBY!T41-'ZASOBY-WŁ.'!R41</f>
        <v>331.13000000000005</v>
      </c>
      <c r="S41" s="70">
        <f>ZASOBY!U41-'ZASOBY-WŁ.'!S41</f>
        <v>0</v>
      </c>
      <c r="T41" s="69">
        <f t="shared" si="4"/>
        <v>0</v>
      </c>
      <c r="U41" s="70">
        <f>ZASOBY!W41-'ZASOBY-WŁ.'!U41</f>
        <v>0</v>
      </c>
      <c r="V41" s="70">
        <f>ZASOBY!X41-'ZASOBY-WŁ.'!V41</f>
        <v>0</v>
      </c>
      <c r="W41" s="47"/>
      <c r="X41" s="47">
        <v>1935</v>
      </c>
      <c r="Y41" s="71"/>
      <c r="Z41" s="46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</row>
    <row r="42" spans="1:119" ht="12.75" customHeight="1">
      <c r="A42" s="40">
        <v>4</v>
      </c>
      <c r="B42" s="48">
        <f t="shared" si="5"/>
        <v>34</v>
      </c>
      <c r="C42" s="49">
        <v>1008</v>
      </c>
      <c r="D42" s="192" t="s">
        <v>190</v>
      </c>
      <c r="E42" s="50" t="s">
        <v>32</v>
      </c>
      <c r="F42" s="50" t="s">
        <v>29</v>
      </c>
      <c r="G42" s="50" t="s">
        <v>33</v>
      </c>
      <c r="H42" s="155" t="s">
        <v>111</v>
      </c>
      <c r="I42" s="79"/>
      <c r="J42" s="170"/>
      <c r="K42" s="164">
        <f t="shared" si="1"/>
        <v>4</v>
      </c>
      <c r="L42" s="47">
        <f>ZASOBY!N42-'ZASOBY-WŁ.'!L42</f>
        <v>4</v>
      </c>
      <c r="M42" s="47">
        <f>ZASOBY!O42-'ZASOBY-WŁ.'!M42</f>
        <v>0</v>
      </c>
      <c r="N42" s="68">
        <f t="shared" si="2"/>
        <v>12</v>
      </c>
      <c r="O42" s="47">
        <f>ZASOBY!Q42-'ZASOBY-WŁ.'!O42</f>
        <v>12</v>
      </c>
      <c r="P42" s="47">
        <f>ZASOBY!R42-'ZASOBY-WŁ.'!P42</f>
        <v>0</v>
      </c>
      <c r="Q42" s="69">
        <f t="shared" si="3"/>
        <v>159.79999999999995</v>
      </c>
      <c r="R42" s="70">
        <f>ZASOBY!T42-'ZASOBY-WŁ.'!R42</f>
        <v>159.79999999999995</v>
      </c>
      <c r="S42" s="70">
        <f>ZASOBY!U42-'ZASOBY-WŁ.'!S42</f>
        <v>0</v>
      </c>
      <c r="T42" s="69">
        <f t="shared" si="4"/>
        <v>0</v>
      </c>
      <c r="U42" s="70">
        <f>ZASOBY!W42-'ZASOBY-WŁ.'!U42</f>
        <v>0</v>
      </c>
      <c r="V42" s="70">
        <f>ZASOBY!X42-'ZASOBY-WŁ.'!V42</f>
        <v>0</v>
      </c>
      <c r="W42" s="47"/>
      <c r="X42" s="47">
        <v>1935</v>
      </c>
      <c r="Y42" s="71"/>
      <c r="Z42" s="46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</row>
    <row r="43" spans="1:119" ht="12.75" customHeight="1">
      <c r="A43" s="40">
        <v>5</v>
      </c>
      <c r="B43" s="48">
        <f t="shared" si="5"/>
        <v>35</v>
      </c>
      <c r="C43" s="49">
        <v>1016</v>
      </c>
      <c r="D43" s="192" t="s">
        <v>190</v>
      </c>
      <c r="E43" s="50" t="s">
        <v>32</v>
      </c>
      <c r="F43" s="50" t="s">
        <v>29</v>
      </c>
      <c r="G43" s="50" t="s">
        <v>112</v>
      </c>
      <c r="H43" s="155">
        <v>2</v>
      </c>
      <c r="I43" s="79"/>
      <c r="J43" s="170"/>
      <c r="K43" s="164">
        <f t="shared" si="1"/>
        <v>2</v>
      </c>
      <c r="L43" s="47">
        <f>ZASOBY!N43-'ZASOBY-WŁ.'!L43</f>
        <v>2</v>
      </c>
      <c r="M43" s="47">
        <f>ZASOBY!O43-'ZASOBY-WŁ.'!M43</f>
        <v>0</v>
      </c>
      <c r="N43" s="68">
        <f t="shared" si="2"/>
        <v>7</v>
      </c>
      <c r="O43" s="47">
        <f>ZASOBY!Q43-'ZASOBY-WŁ.'!O43</f>
        <v>7</v>
      </c>
      <c r="P43" s="47">
        <f>ZASOBY!R43-'ZASOBY-WŁ.'!P43</f>
        <v>0</v>
      </c>
      <c r="Q43" s="69">
        <f t="shared" si="3"/>
        <v>107.36</v>
      </c>
      <c r="R43" s="70">
        <f>ZASOBY!T43-'ZASOBY-WŁ.'!R43</f>
        <v>107.36</v>
      </c>
      <c r="S43" s="70">
        <f>ZASOBY!U43-'ZASOBY-WŁ.'!S43</f>
        <v>0</v>
      </c>
      <c r="T43" s="69">
        <f t="shared" si="4"/>
        <v>0</v>
      </c>
      <c r="U43" s="70">
        <f>ZASOBY!W43-'ZASOBY-WŁ.'!U43</f>
        <v>0</v>
      </c>
      <c r="V43" s="70">
        <f>ZASOBY!X43-'ZASOBY-WŁ.'!V43</f>
        <v>0</v>
      </c>
      <c r="W43" s="47"/>
      <c r="X43" s="47">
        <v>1928</v>
      </c>
      <c r="Y43" s="71"/>
      <c r="Z43" s="46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</row>
    <row r="44" spans="1:119" ht="12.75" customHeight="1">
      <c r="A44" s="40">
        <v>5</v>
      </c>
      <c r="B44" s="48">
        <f t="shared" si="5"/>
        <v>36</v>
      </c>
      <c r="C44" s="49">
        <v>1017</v>
      </c>
      <c r="D44" s="192" t="s">
        <v>190</v>
      </c>
      <c r="E44" s="50" t="s">
        <v>32</v>
      </c>
      <c r="F44" s="50" t="s">
        <v>29</v>
      </c>
      <c r="G44" s="50" t="s">
        <v>112</v>
      </c>
      <c r="H44" s="155">
        <v>10</v>
      </c>
      <c r="I44" s="79"/>
      <c r="J44" s="170"/>
      <c r="K44" s="164">
        <f t="shared" si="1"/>
        <v>1</v>
      </c>
      <c r="L44" s="47">
        <f>ZASOBY!N44-'ZASOBY-WŁ.'!L44</f>
        <v>1</v>
      </c>
      <c r="M44" s="47">
        <f>ZASOBY!O44-'ZASOBY-WŁ.'!M44</f>
        <v>0</v>
      </c>
      <c r="N44" s="68">
        <f t="shared" si="2"/>
        <v>3</v>
      </c>
      <c r="O44" s="47">
        <f>ZASOBY!Q44-'ZASOBY-WŁ.'!O44</f>
        <v>3</v>
      </c>
      <c r="P44" s="47">
        <f>ZASOBY!R44-'ZASOBY-WŁ.'!P44</f>
        <v>0</v>
      </c>
      <c r="Q44" s="69">
        <f t="shared" si="3"/>
        <v>44.579999999999984</v>
      </c>
      <c r="R44" s="70">
        <f>ZASOBY!T44-'ZASOBY-WŁ.'!R44</f>
        <v>44.579999999999984</v>
      </c>
      <c r="S44" s="70">
        <f>ZASOBY!U44-'ZASOBY-WŁ.'!S44</f>
        <v>0</v>
      </c>
      <c r="T44" s="69">
        <f t="shared" si="4"/>
        <v>0</v>
      </c>
      <c r="U44" s="70">
        <f>ZASOBY!W44-'ZASOBY-WŁ.'!U44</f>
        <v>0</v>
      </c>
      <c r="V44" s="70">
        <f>ZASOBY!X44-'ZASOBY-WŁ.'!V44</f>
        <v>0</v>
      </c>
      <c r="W44" s="47"/>
      <c r="X44" s="47">
        <v>1928</v>
      </c>
      <c r="Y44" s="71"/>
      <c r="Z44" s="46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</row>
    <row r="45" spans="1:119" ht="12.75" customHeight="1">
      <c r="A45" s="40">
        <v>5</v>
      </c>
      <c r="B45" s="48">
        <f t="shared" si="5"/>
        <v>37</v>
      </c>
      <c r="C45" s="49">
        <v>1018</v>
      </c>
      <c r="D45" s="192" t="s">
        <v>190</v>
      </c>
      <c r="E45" s="50" t="s">
        <v>32</v>
      </c>
      <c r="F45" s="50" t="s">
        <v>29</v>
      </c>
      <c r="G45" s="50" t="s">
        <v>112</v>
      </c>
      <c r="H45" s="155" t="s">
        <v>113</v>
      </c>
      <c r="I45" s="79"/>
      <c r="J45" s="170"/>
      <c r="K45" s="164">
        <f t="shared" si="1"/>
        <v>2</v>
      </c>
      <c r="L45" s="47">
        <f>ZASOBY!N45-'ZASOBY-WŁ.'!L45</f>
        <v>2</v>
      </c>
      <c r="M45" s="47">
        <f>ZASOBY!O45-'ZASOBY-WŁ.'!M45</f>
        <v>0</v>
      </c>
      <c r="N45" s="68">
        <f t="shared" si="2"/>
        <v>7</v>
      </c>
      <c r="O45" s="47">
        <f>ZASOBY!Q45-'ZASOBY-WŁ.'!O45</f>
        <v>7</v>
      </c>
      <c r="P45" s="47">
        <f>ZASOBY!R45-'ZASOBY-WŁ.'!P45</f>
        <v>0</v>
      </c>
      <c r="Q45" s="69">
        <f t="shared" si="3"/>
        <v>129.11</v>
      </c>
      <c r="R45" s="70">
        <f>ZASOBY!T45-'ZASOBY-WŁ.'!R45</f>
        <v>129.11</v>
      </c>
      <c r="S45" s="70">
        <f>ZASOBY!U45-'ZASOBY-WŁ.'!S45</f>
        <v>0</v>
      </c>
      <c r="T45" s="69">
        <f t="shared" si="4"/>
        <v>0</v>
      </c>
      <c r="U45" s="70">
        <f>ZASOBY!W45-'ZASOBY-WŁ.'!U45</f>
        <v>0</v>
      </c>
      <c r="V45" s="70">
        <f>ZASOBY!X45-'ZASOBY-WŁ.'!V45</f>
        <v>0</v>
      </c>
      <c r="W45" s="47"/>
      <c r="X45" s="47">
        <v>1928</v>
      </c>
      <c r="Y45" s="71"/>
      <c r="Z45" s="46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</row>
    <row r="46" spans="1:119" ht="12.75" customHeight="1">
      <c r="A46" s="40">
        <v>4</v>
      </c>
      <c r="B46" s="48">
        <f t="shared" si="5"/>
        <v>38</v>
      </c>
      <c r="C46" s="49">
        <v>1019</v>
      </c>
      <c r="D46" s="192" t="s">
        <v>190</v>
      </c>
      <c r="E46" s="50" t="s">
        <v>32</v>
      </c>
      <c r="F46" s="50" t="s">
        <v>29</v>
      </c>
      <c r="G46" s="50" t="s">
        <v>36</v>
      </c>
      <c r="H46" s="155" t="s">
        <v>114</v>
      </c>
      <c r="I46" s="79"/>
      <c r="J46" s="170"/>
      <c r="K46" s="164">
        <f t="shared" si="1"/>
        <v>6</v>
      </c>
      <c r="L46" s="47">
        <f>ZASOBY!N46-'ZASOBY-WŁ.'!L46</f>
        <v>6</v>
      </c>
      <c r="M46" s="47">
        <f>ZASOBY!O46-'ZASOBY-WŁ.'!M46</f>
        <v>0</v>
      </c>
      <c r="N46" s="68">
        <f t="shared" si="2"/>
        <v>19</v>
      </c>
      <c r="O46" s="47">
        <f>ZASOBY!Q46-'ZASOBY-WŁ.'!O46</f>
        <v>19</v>
      </c>
      <c r="P46" s="47">
        <f>ZASOBY!R46-'ZASOBY-WŁ.'!P46</f>
        <v>0</v>
      </c>
      <c r="Q46" s="69">
        <f t="shared" si="3"/>
        <v>222.99</v>
      </c>
      <c r="R46" s="70">
        <f>ZASOBY!T46-'ZASOBY-WŁ.'!R46</f>
        <v>222.99</v>
      </c>
      <c r="S46" s="70">
        <f>ZASOBY!U46-'ZASOBY-WŁ.'!S46</f>
        <v>0</v>
      </c>
      <c r="T46" s="69">
        <f t="shared" si="4"/>
        <v>0</v>
      </c>
      <c r="U46" s="70">
        <f>ZASOBY!W46-'ZASOBY-WŁ.'!U46</f>
        <v>0</v>
      </c>
      <c r="V46" s="70">
        <f>ZASOBY!X46-'ZASOBY-WŁ.'!V46</f>
        <v>0</v>
      </c>
      <c r="W46" s="47"/>
      <c r="X46" s="47">
        <v>1935</v>
      </c>
      <c r="Y46" s="71"/>
      <c r="Z46" s="46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</row>
    <row r="47" spans="1:119" ht="12.75" customHeight="1">
      <c r="A47" s="40">
        <v>4</v>
      </c>
      <c r="B47" s="48">
        <f t="shared" si="5"/>
        <v>39</v>
      </c>
      <c r="C47" s="49">
        <v>1030</v>
      </c>
      <c r="D47" s="192" t="s">
        <v>190</v>
      </c>
      <c r="E47" s="50" t="s">
        <v>32</v>
      </c>
      <c r="F47" s="50" t="s">
        <v>29</v>
      </c>
      <c r="G47" s="50" t="s">
        <v>36</v>
      </c>
      <c r="H47" s="155" t="s">
        <v>37</v>
      </c>
      <c r="I47" s="79"/>
      <c r="J47" s="170"/>
      <c r="K47" s="164">
        <f t="shared" si="1"/>
        <v>9</v>
      </c>
      <c r="L47" s="47">
        <f>ZASOBY!N47-'ZASOBY-WŁ.'!L47</f>
        <v>9</v>
      </c>
      <c r="M47" s="47">
        <f>ZASOBY!O47-'ZASOBY-WŁ.'!M47</f>
        <v>0</v>
      </c>
      <c r="N47" s="68">
        <f t="shared" si="2"/>
        <v>42</v>
      </c>
      <c r="O47" s="47">
        <f>ZASOBY!Q47-'ZASOBY-WŁ.'!O47</f>
        <v>42</v>
      </c>
      <c r="P47" s="47">
        <f>ZASOBY!R47-'ZASOBY-WŁ.'!P47</f>
        <v>0</v>
      </c>
      <c r="Q47" s="69">
        <f t="shared" si="3"/>
        <v>649.95</v>
      </c>
      <c r="R47" s="70">
        <f>ZASOBY!T47-'ZASOBY-WŁ.'!R47</f>
        <v>649.95</v>
      </c>
      <c r="S47" s="70">
        <f>ZASOBY!U47-'ZASOBY-WŁ.'!S47</f>
        <v>0</v>
      </c>
      <c r="T47" s="69">
        <f t="shared" si="4"/>
        <v>0</v>
      </c>
      <c r="U47" s="70">
        <f>ZASOBY!W47-'ZASOBY-WŁ.'!U47</f>
        <v>0</v>
      </c>
      <c r="V47" s="70">
        <f>ZASOBY!X47-'ZASOBY-WŁ.'!V47</f>
        <v>0</v>
      </c>
      <c r="W47" s="47"/>
      <c r="X47" s="47">
        <v>1935</v>
      </c>
      <c r="Y47" s="71"/>
      <c r="Z47" s="46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</row>
    <row r="48" spans="1:119" ht="12.75" customHeight="1">
      <c r="A48" s="40">
        <v>4</v>
      </c>
      <c r="B48" s="48">
        <f aca="true" t="shared" si="6" ref="B48:B78">+B47+1</f>
        <v>40</v>
      </c>
      <c r="C48" s="49">
        <v>3017</v>
      </c>
      <c r="D48" s="192" t="s">
        <v>190</v>
      </c>
      <c r="E48" s="50" t="s">
        <v>32</v>
      </c>
      <c r="F48" s="50" t="s">
        <v>29</v>
      </c>
      <c r="G48" s="50" t="s">
        <v>36</v>
      </c>
      <c r="H48" s="155">
        <v>10</v>
      </c>
      <c r="I48" s="79"/>
      <c r="J48" s="170"/>
      <c r="K48" s="164">
        <f t="shared" si="1"/>
        <v>2</v>
      </c>
      <c r="L48" s="47">
        <f>ZASOBY!N48-'ZASOBY-WŁ.'!L48</f>
        <v>2</v>
      </c>
      <c r="M48" s="47">
        <f>ZASOBY!O48-'ZASOBY-WŁ.'!M48</f>
        <v>0</v>
      </c>
      <c r="N48" s="68">
        <f t="shared" si="2"/>
        <v>6</v>
      </c>
      <c r="O48" s="47">
        <f>ZASOBY!Q48-'ZASOBY-WŁ.'!O48</f>
        <v>6</v>
      </c>
      <c r="P48" s="47">
        <f>ZASOBY!R48-'ZASOBY-WŁ.'!P48</f>
        <v>0</v>
      </c>
      <c r="Q48" s="69">
        <f t="shared" si="3"/>
        <v>76.88999999999999</v>
      </c>
      <c r="R48" s="70">
        <f>ZASOBY!T48-'ZASOBY-WŁ.'!R48</f>
        <v>76.88999999999999</v>
      </c>
      <c r="S48" s="70">
        <f>ZASOBY!U48-'ZASOBY-WŁ.'!S48</f>
        <v>0</v>
      </c>
      <c r="T48" s="69">
        <f t="shared" si="4"/>
        <v>76.88999999999999</v>
      </c>
      <c r="U48" s="70">
        <f>ZASOBY!W48-'ZASOBY-WŁ.'!U48</f>
        <v>76.88999999999999</v>
      </c>
      <c r="V48" s="70">
        <f>ZASOBY!X48-'ZASOBY-WŁ.'!V48</f>
        <v>0</v>
      </c>
      <c r="W48" s="47"/>
      <c r="X48" s="47">
        <v>1935</v>
      </c>
      <c r="Y48" s="71"/>
      <c r="Z48" s="46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</row>
    <row r="49" spans="1:119" ht="12.75" customHeight="1">
      <c r="A49" s="40">
        <v>4</v>
      </c>
      <c r="B49" s="48">
        <f t="shared" si="6"/>
        <v>41</v>
      </c>
      <c r="C49" s="49">
        <v>1021</v>
      </c>
      <c r="D49" s="192" t="s">
        <v>190</v>
      </c>
      <c r="E49" s="50" t="s">
        <v>32</v>
      </c>
      <c r="F49" s="50" t="s">
        <v>29</v>
      </c>
      <c r="G49" s="50" t="s">
        <v>36</v>
      </c>
      <c r="H49" s="155">
        <v>11</v>
      </c>
      <c r="I49" s="79"/>
      <c r="J49" s="170"/>
      <c r="K49" s="164">
        <f t="shared" si="1"/>
        <v>4</v>
      </c>
      <c r="L49" s="47">
        <f>ZASOBY!N49-'ZASOBY-WŁ.'!L49</f>
        <v>4</v>
      </c>
      <c r="M49" s="47">
        <f>ZASOBY!O49-'ZASOBY-WŁ.'!M49</f>
        <v>0</v>
      </c>
      <c r="N49" s="68">
        <f t="shared" si="2"/>
        <v>19</v>
      </c>
      <c r="O49" s="47">
        <f>ZASOBY!Q49-'ZASOBY-WŁ.'!O49</f>
        <v>19</v>
      </c>
      <c r="P49" s="47">
        <f>ZASOBY!R49-'ZASOBY-WŁ.'!P49</f>
        <v>0</v>
      </c>
      <c r="Q49" s="69">
        <f t="shared" si="3"/>
        <v>271.2</v>
      </c>
      <c r="R49" s="70">
        <f>ZASOBY!T49-'ZASOBY-WŁ.'!R49</f>
        <v>271.2</v>
      </c>
      <c r="S49" s="70">
        <f>ZASOBY!U49-'ZASOBY-WŁ.'!S49</f>
        <v>0</v>
      </c>
      <c r="T49" s="69">
        <f t="shared" si="4"/>
        <v>0</v>
      </c>
      <c r="U49" s="70">
        <f>ZASOBY!W49-'ZASOBY-WŁ.'!U49</f>
        <v>0</v>
      </c>
      <c r="V49" s="70">
        <f>ZASOBY!X49-'ZASOBY-WŁ.'!V49</f>
        <v>0</v>
      </c>
      <c r="W49" s="47"/>
      <c r="X49" s="47">
        <v>1935</v>
      </c>
      <c r="Y49" s="71"/>
      <c r="Z49" s="46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</row>
    <row r="50" spans="1:119" ht="12.75" customHeight="1">
      <c r="A50" s="40">
        <v>4</v>
      </c>
      <c r="B50" s="48">
        <f t="shared" si="6"/>
        <v>42</v>
      </c>
      <c r="C50" s="49">
        <v>1022</v>
      </c>
      <c r="D50" s="192" t="s">
        <v>190</v>
      </c>
      <c r="E50" s="50" t="s">
        <v>32</v>
      </c>
      <c r="F50" s="50" t="s">
        <v>29</v>
      </c>
      <c r="G50" s="50" t="s">
        <v>36</v>
      </c>
      <c r="H50" s="155" t="s">
        <v>115</v>
      </c>
      <c r="I50" s="79"/>
      <c r="J50" s="170"/>
      <c r="K50" s="164">
        <f t="shared" si="1"/>
        <v>13</v>
      </c>
      <c r="L50" s="47">
        <f>ZASOBY!N50-'ZASOBY-WŁ.'!L50</f>
        <v>13</v>
      </c>
      <c r="M50" s="47">
        <f>ZASOBY!O50-'ZASOBY-WŁ.'!M50</f>
        <v>0</v>
      </c>
      <c r="N50" s="68">
        <f t="shared" si="2"/>
        <v>51</v>
      </c>
      <c r="O50" s="47">
        <f>ZASOBY!Q50-'ZASOBY-WŁ.'!O50</f>
        <v>51</v>
      </c>
      <c r="P50" s="47">
        <f>ZASOBY!R50-'ZASOBY-WŁ.'!P50</f>
        <v>0</v>
      </c>
      <c r="Q50" s="69">
        <f t="shared" si="3"/>
        <v>692.35</v>
      </c>
      <c r="R50" s="70">
        <f>ZASOBY!T50-'ZASOBY-WŁ.'!R50</f>
        <v>692.35</v>
      </c>
      <c r="S50" s="70">
        <f>ZASOBY!U50-'ZASOBY-WŁ.'!S50</f>
        <v>0</v>
      </c>
      <c r="T50" s="69">
        <f t="shared" si="4"/>
        <v>0</v>
      </c>
      <c r="U50" s="70">
        <f>ZASOBY!W50-'ZASOBY-WŁ.'!U50</f>
        <v>0</v>
      </c>
      <c r="V50" s="70">
        <f>ZASOBY!X50-'ZASOBY-WŁ.'!V50</f>
        <v>0</v>
      </c>
      <c r="W50" s="47"/>
      <c r="X50" s="47">
        <v>1935</v>
      </c>
      <c r="Y50" s="71"/>
      <c r="Z50" s="46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</row>
    <row r="51" spans="1:119" ht="12.75" customHeight="1">
      <c r="A51" s="40">
        <v>4</v>
      </c>
      <c r="B51" s="56">
        <f t="shared" si="6"/>
        <v>43</v>
      </c>
      <c r="C51" s="57">
        <v>1029</v>
      </c>
      <c r="D51" s="194" t="s">
        <v>190</v>
      </c>
      <c r="E51" s="58" t="s">
        <v>32</v>
      </c>
      <c r="F51" s="58" t="s">
        <v>29</v>
      </c>
      <c r="G51" s="58" t="s">
        <v>36</v>
      </c>
      <c r="H51" s="156" t="s">
        <v>116</v>
      </c>
      <c r="I51" s="79"/>
      <c r="J51" s="170"/>
      <c r="K51" s="164">
        <f t="shared" si="1"/>
        <v>7</v>
      </c>
      <c r="L51" s="47">
        <f>ZASOBY!N51-'ZASOBY-WŁ.'!L51</f>
        <v>7</v>
      </c>
      <c r="M51" s="47">
        <f>ZASOBY!O51-'ZASOBY-WŁ.'!M51</f>
        <v>0</v>
      </c>
      <c r="N51" s="68">
        <f t="shared" si="2"/>
        <v>28</v>
      </c>
      <c r="O51" s="47">
        <f>ZASOBY!Q51-'ZASOBY-WŁ.'!O51</f>
        <v>28</v>
      </c>
      <c r="P51" s="47">
        <f>ZASOBY!R51-'ZASOBY-WŁ.'!P51</f>
        <v>0</v>
      </c>
      <c r="Q51" s="69">
        <f t="shared" si="3"/>
        <v>446.18</v>
      </c>
      <c r="R51" s="70">
        <f>ZASOBY!T51-'ZASOBY-WŁ.'!R51</f>
        <v>446.18</v>
      </c>
      <c r="S51" s="70">
        <f>ZASOBY!U51-'ZASOBY-WŁ.'!S51</f>
        <v>0</v>
      </c>
      <c r="T51" s="69">
        <f t="shared" si="4"/>
        <v>0</v>
      </c>
      <c r="U51" s="70">
        <f>ZASOBY!W51-'ZASOBY-WŁ.'!U51</f>
        <v>0</v>
      </c>
      <c r="V51" s="70">
        <f>ZASOBY!X51-'ZASOBY-WŁ.'!V51</f>
        <v>0</v>
      </c>
      <c r="W51" s="47"/>
      <c r="X51" s="47">
        <v>1935</v>
      </c>
      <c r="Y51" s="71"/>
      <c r="Z51" s="46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</row>
    <row r="52" spans="1:119" ht="12.75" customHeight="1">
      <c r="A52" s="40">
        <v>4</v>
      </c>
      <c r="B52" s="48">
        <f t="shared" si="6"/>
        <v>44</v>
      </c>
      <c r="C52" s="49">
        <v>1024</v>
      </c>
      <c r="D52" s="192" t="s">
        <v>190</v>
      </c>
      <c r="E52" s="50" t="s">
        <v>32</v>
      </c>
      <c r="F52" s="50" t="s">
        <v>29</v>
      </c>
      <c r="G52" s="50" t="s">
        <v>36</v>
      </c>
      <c r="H52" s="155">
        <v>21</v>
      </c>
      <c r="I52" s="79"/>
      <c r="J52" s="170"/>
      <c r="K52" s="164">
        <f t="shared" si="1"/>
        <v>4</v>
      </c>
      <c r="L52" s="47">
        <f>ZASOBY!N52-'ZASOBY-WŁ.'!L52</f>
        <v>4</v>
      </c>
      <c r="M52" s="47">
        <f>ZASOBY!O52-'ZASOBY-WŁ.'!M52</f>
        <v>0</v>
      </c>
      <c r="N52" s="68">
        <f t="shared" si="2"/>
        <v>15</v>
      </c>
      <c r="O52" s="47">
        <f>ZASOBY!Q52-'ZASOBY-WŁ.'!O52</f>
        <v>15</v>
      </c>
      <c r="P52" s="47">
        <f>ZASOBY!R52-'ZASOBY-WŁ.'!P52</f>
        <v>0</v>
      </c>
      <c r="Q52" s="69">
        <f t="shared" si="3"/>
        <v>246.46</v>
      </c>
      <c r="R52" s="70">
        <f>ZASOBY!T52-'ZASOBY-WŁ.'!R52</f>
        <v>246.46</v>
      </c>
      <c r="S52" s="70">
        <f>ZASOBY!U52-'ZASOBY-WŁ.'!S52</f>
        <v>0</v>
      </c>
      <c r="T52" s="69">
        <f t="shared" si="4"/>
        <v>0</v>
      </c>
      <c r="U52" s="70">
        <f>ZASOBY!W52-'ZASOBY-WŁ.'!U52</f>
        <v>0</v>
      </c>
      <c r="V52" s="70">
        <f>ZASOBY!X52-'ZASOBY-WŁ.'!V52</f>
        <v>0</v>
      </c>
      <c r="W52" s="47"/>
      <c r="X52" s="47">
        <v>1935</v>
      </c>
      <c r="Y52" s="71"/>
      <c r="Z52" s="64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</row>
    <row r="53" spans="1:119" ht="12.75" customHeight="1">
      <c r="A53" s="40">
        <v>4</v>
      </c>
      <c r="B53" s="48">
        <f t="shared" si="6"/>
        <v>45</v>
      </c>
      <c r="C53" s="49">
        <v>1028</v>
      </c>
      <c r="D53" s="192" t="s">
        <v>190</v>
      </c>
      <c r="E53" s="50" t="s">
        <v>32</v>
      </c>
      <c r="F53" s="50" t="s">
        <v>29</v>
      </c>
      <c r="G53" s="50" t="s">
        <v>36</v>
      </c>
      <c r="H53" s="155">
        <v>22</v>
      </c>
      <c r="I53" s="79"/>
      <c r="J53" s="170"/>
      <c r="K53" s="164">
        <f t="shared" si="1"/>
        <v>2</v>
      </c>
      <c r="L53" s="47">
        <f>ZASOBY!N53-'ZASOBY-WŁ.'!L53</f>
        <v>2</v>
      </c>
      <c r="M53" s="47">
        <f>ZASOBY!O53-'ZASOBY-WŁ.'!M53</f>
        <v>0</v>
      </c>
      <c r="N53" s="68">
        <f t="shared" si="2"/>
        <v>7</v>
      </c>
      <c r="O53" s="47">
        <f>ZASOBY!Q53-'ZASOBY-WŁ.'!O53</f>
        <v>7</v>
      </c>
      <c r="P53" s="47">
        <f>ZASOBY!R53-'ZASOBY-WŁ.'!P53</f>
        <v>0</v>
      </c>
      <c r="Q53" s="69">
        <f t="shared" si="3"/>
        <v>90.29999999999995</v>
      </c>
      <c r="R53" s="70">
        <f>ZASOBY!T53-'ZASOBY-WŁ.'!R53</f>
        <v>90.29999999999995</v>
      </c>
      <c r="S53" s="70">
        <f>ZASOBY!U53-'ZASOBY-WŁ.'!S53</f>
        <v>0</v>
      </c>
      <c r="T53" s="69">
        <f t="shared" si="4"/>
        <v>0</v>
      </c>
      <c r="U53" s="70">
        <f>ZASOBY!W53-'ZASOBY-WŁ.'!U53</f>
        <v>0</v>
      </c>
      <c r="V53" s="70">
        <f>ZASOBY!X53-'ZASOBY-WŁ.'!V53</f>
        <v>0</v>
      </c>
      <c r="W53" s="47"/>
      <c r="X53" s="47">
        <v>1935</v>
      </c>
      <c r="Y53" s="71"/>
      <c r="Z53" s="46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</row>
    <row r="54" spans="1:119" ht="12.75" customHeight="1">
      <c r="A54" s="40">
        <v>4</v>
      </c>
      <c r="B54" s="48">
        <f t="shared" si="6"/>
        <v>46</v>
      </c>
      <c r="C54" s="49">
        <v>1025</v>
      </c>
      <c r="D54" s="192" t="s">
        <v>190</v>
      </c>
      <c r="E54" s="50" t="s">
        <v>32</v>
      </c>
      <c r="F54" s="50" t="s">
        <v>29</v>
      </c>
      <c r="G54" s="50" t="s">
        <v>36</v>
      </c>
      <c r="H54" s="155" t="s">
        <v>117</v>
      </c>
      <c r="I54" s="79"/>
      <c r="J54" s="170"/>
      <c r="K54" s="164">
        <f t="shared" si="1"/>
        <v>11</v>
      </c>
      <c r="L54" s="47">
        <f>ZASOBY!N54-'ZASOBY-WŁ.'!L54</f>
        <v>11</v>
      </c>
      <c r="M54" s="47">
        <f>ZASOBY!O54-'ZASOBY-WŁ.'!M54</f>
        <v>0</v>
      </c>
      <c r="N54" s="68">
        <f t="shared" si="2"/>
        <v>42</v>
      </c>
      <c r="O54" s="47">
        <f>ZASOBY!Q54-'ZASOBY-WŁ.'!O54</f>
        <v>42</v>
      </c>
      <c r="P54" s="47">
        <f>ZASOBY!R54-'ZASOBY-WŁ.'!P54</f>
        <v>0</v>
      </c>
      <c r="Q54" s="69">
        <f t="shared" si="3"/>
        <v>697.0100000000001</v>
      </c>
      <c r="R54" s="70">
        <f>ZASOBY!T54-'ZASOBY-WŁ.'!R54</f>
        <v>697.0100000000001</v>
      </c>
      <c r="S54" s="70">
        <f>ZASOBY!U54-'ZASOBY-WŁ.'!S54</f>
        <v>0</v>
      </c>
      <c r="T54" s="69">
        <f t="shared" si="4"/>
        <v>0</v>
      </c>
      <c r="U54" s="70">
        <f>ZASOBY!W54-'ZASOBY-WŁ.'!U54</f>
        <v>0</v>
      </c>
      <c r="V54" s="70">
        <f>ZASOBY!X54-'ZASOBY-WŁ.'!V54</f>
        <v>0</v>
      </c>
      <c r="W54" s="47"/>
      <c r="X54" s="47">
        <v>1935</v>
      </c>
      <c r="Y54" s="71"/>
      <c r="Z54" s="46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</row>
    <row r="55" spans="1:119" ht="12.75" customHeight="1">
      <c r="A55" s="40">
        <v>4</v>
      </c>
      <c r="B55" s="65">
        <f t="shared" si="6"/>
        <v>47</v>
      </c>
      <c r="C55" s="66">
        <v>1027</v>
      </c>
      <c r="D55" s="193" t="s">
        <v>189</v>
      </c>
      <c r="E55" s="67" t="s">
        <v>32</v>
      </c>
      <c r="F55" s="67" t="s">
        <v>29</v>
      </c>
      <c r="G55" s="67" t="s">
        <v>36</v>
      </c>
      <c r="H55" s="157">
        <v>24</v>
      </c>
      <c r="I55" s="79">
        <v>1</v>
      </c>
      <c r="J55" s="170"/>
      <c r="K55" s="164">
        <f t="shared" si="1"/>
        <v>5</v>
      </c>
      <c r="L55" s="47">
        <f>ZASOBY!N55-'ZASOBY-WŁ.'!L55</f>
        <v>5</v>
      </c>
      <c r="M55" s="47">
        <f>ZASOBY!O55-'ZASOBY-WŁ.'!M55</f>
        <v>0</v>
      </c>
      <c r="N55" s="68">
        <f t="shared" si="2"/>
        <v>25</v>
      </c>
      <c r="O55" s="47">
        <f>ZASOBY!Q55-'ZASOBY-WŁ.'!O55</f>
        <v>25</v>
      </c>
      <c r="P55" s="47">
        <f>ZASOBY!R55-'ZASOBY-WŁ.'!P55</f>
        <v>0</v>
      </c>
      <c r="Q55" s="69">
        <f t="shared" si="3"/>
        <v>388.88</v>
      </c>
      <c r="R55" s="70">
        <f>ZASOBY!T55-'ZASOBY-WŁ.'!R55</f>
        <v>388.88</v>
      </c>
      <c r="S55" s="70">
        <f>ZASOBY!U55-'ZASOBY-WŁ.'!S55</f>
        <v>0</v>
      </c>
      <c r="T55" s="69">
        <f t="shared" si="4"/>
        <v>0</v>
      </c>
      <c r="U55" s="70">
        <f>ZASOBY!W55-'ZASOBY-WŁ.'!U55</f>
        <v>0</v>
      </c>
      <c r="V55" s="70">
        <f>ZASOBY!X55-'ZASOBY-WŁ.'!V55</f>
        <v>0</v>
      </c>
      <c r="W55" s="47"/>
      <c r="X55" s="47">
        <v>1935</v>
      </c>
      <c r="Y55" s="71"/>
      <c r="Z55" s="46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</row>
    <row r="56" spans="1:119" ht="12.75" customHeight="1">
      <c r="A56" s="236">
        <v>4</v>
      </c>
      <c r="B56" s="48">
        <f t="shared" si="6"/>
        <v>48</v>
      </c>
      <c r="C56" s="49">
        <v>1026</v>
      </c>
      <c r="D56" s="192" t="s">
        <v>190</v>
      </c>
      <c r="E56" s="50" t="s">
        <v>32</v>
      </c>
      <c r="F56" s="50" t="s">
        <v>29</v>
      </c>
      <c r="G56" s="50" t="s">
        <v>36</v>
      </c>
      <c r="H56" s="155" t="s">
        <v>118</v>
      </c>
      <c r="I56" s="79"/>
      <c r="J56" s="170"/>
      <c r="K56" s="164">
        <f t="shared" si="1"/>
        <v>5</v>
      </c>
      <c r="L56" s="47">
        <f>ZASOBY!N56-'ZASOBY-WŁ.'!L56</f>
        <v>5</v>
      </c>
      <c r="M56" s="47">
        <f>ZASOBY!O56-'ZASOBY-WŁ.'!M56</f>
        <v>0</v>
      </c>
      <c r="N56" s="68">
        <f t="shared" si="2"/>
        <v>25</v>
      </c>
      <c r="O56" s="47">
        <f>ZASOBY!Q56-'ZASOBY-WŁ.'!O56</f>
        <v>25</v>
      </c>
      <c r="P56" s="47">
        <f>ZASOBY!R56-'ZASOBY-WŁ.'!P56</f>
        <v>0</v>
      </c>
      <c r="Q56" s="69">
        <f t="shared" si="3"/>
        <v>385.81000000000006</v>
      </c>
      <c r="R56" s="70">
        <f>ZASOBY!T56-'ZASOBY-WŁ.'!R56</f>
        <v>385.81000000000006</v>
      </c>
      <c r="S56" s="70">
        <f>ZASOBY!U56-'ZASOBY-WŁ.'!S56</f>
        <v>0</v>
      </c>
      <c r="T56" s="69">
        <f t="shared" si="4"/>
        <v>0</v>
      </c>
      <c r="U56" s="70">
        <f>ZASOBY!W56-'ZASOBY-WŁ.'!U56</f>
        <v>0</v>
      </c>
      <c r="V56" s="70">
        <f>ZASOBY!X56-'ZASOBY-WŁ.'!V56</f>
        <v>0</v>
      </c>
      <c r="W56" s="47"/>
      <c r="X56" s="47">
        <v>1935</v>
      </c>
      <c r="Y56" s="71"/>
      <c r="Z56" s="46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</row>
    <row r="57" spans="1:119" ht="12.75" customHeight="1">
      <c r="A57" s="40">
        <v>1</v>
      </c>
      <c r="B57" s="235">
        <f t="shared" si="6"/>
        <v>49</v>
      </c>
      <c r="C57" s="49">
        <v>6037</v>
      </c>
      <c r="D57" s="192" t="s">
        <v>190</v>
      </c>
      <c r="E57" s="50" t="s">
        <v>28</v>
      </c>
      <c r="F57" s="50" t="s">
        <v>29</v>
      </c>
      <c r="G57" s="50" t="s">
        <v>38</v>
      </c>
      <c r="H57" s="155" t="s">
        <v>219</v>
      </c>
      <c r="I57" s="79"/>
      <c r="J57" s="170"/>
      <c r="K57" s="164">
        <f t="shared" si="1"/>
        <v>6</v>
      </c>
      <c r="L57" s="47">
        <f>ZASOBY!N57-'ZASOBY-WŁ.'!L57</f>
        <v>5</v>
      </c>
      <c r="M57" s="47">
        <f>ZASOBY!O57-'ZASOBY-WŁ.'!M57</f>
        <v>1</v>
      </c>
      <c r="N57" s="164">
        <f t="shared" si="2"/>
        <v>21</v>
      </c>
      <c r="O57" s="47">
        <f>ZASOBY!Q57-'ZASOBY-WŁ.'!O57</f>
        <v>16</v>
      </c>
      <c r="P57" s="47">
        <f>ZASOBY!R57-'ZASOBY-WŁ.'!P57</f>
        <v>5</v>
      </c>
      <c r="Q57" s="69">
        <f t="shared" si="3"/>
        <v>676.6199999999999</v>
      </c>
      <c r="R57" s="70">
        <f>ZASOBY!T57-'ZASOBY-WŁ.'!R57</f>
        <v>289.2</v>
      </c>
      <c r="S57" s="70">
        <f>ZASOBY!U57-'ZASOBY-WŁ.'!S57</f>
        <v>387.41999999999996</v>
      </c>
      <c r="T57" s="69">
        <f t="shared" si="4"/>
        <v>0</v>
      </c>
      <c r="U57" s="70">
        <f>ZASOBY!W57-'ZASOBY-WŁ.'!U57</f>
        <v>0</v>
      </c>
      <c r="V57" s="70">
        <f>ZASOBY!X57-'ZASOBY-WŁ.'!V57</f>
        <v>0</v>
      </c>
      <c r="W57" s="47"/>
      <c r="X57" s="47">
        <v>1923</v>
      </c>
      <c r="Y57" s="71"/>
      <c r="Z57" s="46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</row>
    <row r="58" spans="1:119" ht="12.75" customHeight="1">
      <c r="A58" s="40">
        <v>1</v>
      </c>
      <c r="B58" s="248">
        <f t="shared" si="6"/>
        <v>50</v>
      </c>
      <c r="C58" s="9">
        <v>3032</v>
      </c>
      <c r="D58" s="191" t="s">
        <v>189</v>
      </c>
      <c r="E58" s="10" t="s">
        <v>28</v>
      </c>
      <c r="F58" s="10" t="s">
        <v>29</v>
      </c>
      <c r="G58" s="10" t="s">
        <v>39</v>
      </c>
      <c r="H58" s="154">
        <v>8</v>
      </c>
      <c r="I58" s="79">
        <v>1</v>
      </c>
      <c r="J58" s="170"/>
      <c r="K58" s="164">
        <f t="shared" si="1"/>
        <v>4</v>
      </c>
      <c r="L58" s="47">
        <f>ZASOBY!N58-'ZASOBY-WŁ.'!L58</f>
        <v>4</v>
      </c>
      <c r="M58" s="47">
        <f>ZASOBY!O58-'ZASOBY-WŁ.'!M58</f>
        <v>0</v>
      </c>
      <c r="N58" s="164">
        <f t="shared" si="2"/>
        <v>10</v>
      </c>
      <c r="O58" s="47">
        <f>ZASOBY!Q58-'ZASOBY-WŁ.'!O58</f>
        <v>10</v>
      </c>
      <c r="P58" s="47">
        <f>ZASOBY!R58-'ZASOBY-WŁ.'!P58</f>
        <v>0</v>
      </c>
      <c r="Q58" s="69">
        <f t="shared" si="3"/>
        <v>155.18</v>
      </c>
      <c r="R58" s="70">
        <f>ZASOBY!T58-'ZASOBY-WŁ.'!R58</f>
        <v>155.18</v>
      </c>
      <c r="S58" s="70">
        <f>ZASOBY!U58-'ZASOBY-WŁ.'!S58</f>
        <v>0</v>
      </c>
      <c r="T58" s="69">
        <f t="shared" si="4"/>
        <v>0</v>
      </c>
      <c r="U58" s="70">
        <f>ZASOBY!W58-'ZASOBY-WŁ.'!U58</f>
        <v>0</v>
      </c>
      <c r="V58" s="70">
        <f>ZASOBY!X58-'ZASOBY-WŁ.'!V58</f>
        <v>0</v>
      </c>
      <c r="W58" s="47"/>
      <c r="X58" s="47">
        <v>1896</v>
      </c>
      <c r="Y58" s="71"/>
      <c r="Z58" s="46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</row>
    <row r="59" spans="1:119" ht="12.75" customHeight="1">
      <c r="A59" s="40">
        <v>2</v>
      </c>
      <c r="B59" s="48">
        <f t="shared" si="6"/>
        <v>51</v>
      </c>
      <c r="C59" s="49">
        <v>3030</v>
      </c>
      <c r="D59" s="192" t="s">
        <v>190</v>
      </c>
      <c r="E59" s="50" t="s">
        <v>28</v>
      </c>
      <c r="F59" s="50" t="s">
        <v>29</v>
      </c>
      <c r="G59" s="50" t="s">
        <v>40</v>
      </c>
      <c r="H59" s="155">
        <v>3</v>
      </c>
      <c r="I59" s="79"/>
      <c r="J59" s="170"/>
      <c r="K59" s="164">
        <f t="shared" si="1"/>
        <v>2</v>
      </c>
      <c r="L59" s="47">
        <f>ZASOBY!N59-'ZASOBY-WŁ.'!L59</f>
        <v>2</v>
      </c>
      <c r="M59" s="47">
        <f>ZASOBY!O59-'ZASOBY-WŁ.'!M59</f>
        <v>0</v>
      </c>
      <c r="N59" s="68">
        <f t="shared" si="2"/>
        <v>8</v>
      </c>
      <c r="O59" s="47">
        <f>ZASOBY!Q59-'ZASOBY-WŁ.'!O59</f>
        <v>8</v>
      </c>
      <c r="P59" s="47">
        <f>ZASOBY!R59-'ZASOBY-WŁ.'!P59</f>
        <v>0</v>
      </c>
      <c r="Q59" s="69">
        <f t="shared" si="3"/>
        <v>116.14999999999999</v>
      </c>
      <c r="R59" s="70">
        <f>ZASOBY!T59-'ZASOBY-WŁ.'!R59</f>
        <v>116.14999999999999</v>
      </c>
      <c r="S59" s="70">
        <f>ZASOBY!U59-'ZASOBY-WŁ.'!S59</f>
        <v>0</v>
      </c>
      <c r="T59" s="69">
        <f t="shared" si="4"/>
        <v>0</v>
      </c>
      <c r="U59" s="70">
        <f>ZASOBY!W59-'ZASOBY-WŁ.'!U59</f>
        <v>0</v>
      </c>
      <c r="V59" s="70">
        <f>ZASOBY!X59-'ZASOBY-WŁ.'!V59</f>
        <v>0</v>
      </c>
      <c r="W59" s="47"/>
      <c r="X59" s="47">
        <v>1913</v>
      </c>
      <c r="Y59" s="71"/>
      <c r="Z59" s="46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</row>
    <row r="60" spans="1:119" ht="12.75" customHeight="1">
      <c r="A60" s="40">
        <v>2</v>
      </c>
      <c r="B60" s="8">
        <f t="shared" si="6"/>
        <v>52</v>
      </c>
      <c r="C60" s="9">
        <v>3031</v>
      </c>
      <c r="D60" s="191" t="s">
        <v>189</v>
      </c>
      <c r="E60" s="10" t="s">
        <v>28</v>
      </c>
      <c r="F60" s="10" t="s">
        <v>29</v>
      </c>
      <c r="G60" s="10" t="s">
        <v>40</v>
      </c>
      <c r="H60" s="154">
        <v>27</v>
      </c>
      <c r="I60" s="79">
        <v>1</v>
      </c>
      <c r="J60" s="170"/>
      <c r="K60" s="164">
        <f t="shared" si="1"/>
        <v>4</v>
      </c>
      <c r="L60" s="47">
        <f>ZASOBY!N60-'ZASOBY-WŁ.'!L60</f>
        <v>4</v>
      </c>
      <c r="M60" s="47">
        <f>ZASOBY!O60-'ZASOBY-WŁ.'!M60</f>
        <v>0</v>
      </c>
      <c r="N60" s="164">
        <f t="shared" si="2"/>
        <v>10</v>
      </c>
      <c r="O60" s="47">
        <f>ZASOBY!Q60-'ZASOBY-WŁ.'!O60</f>
        <v>10</v>
      </c>
      <c r="P60" s="47">
        <f>ZASOBY!R60-'ZASOBY-WŁ.'!P60</f>
        <v>0</v>
      </c>
      <c r="Q60" s="69">
        <f t="shared" si="3"/>
        <v>166.74</v>
      </c>
      <c r="R60" s="70">
        <f>ZASOBY!T60-'ZASOBY-WŁ.'!R60</f>
        <v>166.74</v>
      </c>
      <c r="S60" s="70">
        <f>ZASOBY!U60-'ZASOBY-WŁ.'!S60</f>
        <v>0</v>
      </c>
      <c r="T60" s="69">
        <f t="shared" si="4"/>
        <v>0</v>
      </c>
      <c r="U60" s="70">
        <f>ZASOBY!W60-'ZASOBY-WŁ.'!U60</f>
        <v>0</v>
      </c>
      <c r="V60" s="70">
        <f>ZASOBY!X60-'ZASOBY-WŁ.'!V60</f>
        <v>0</v>
      </c>
      <c r="W60" s="47"/>
      <c r="X60" s="47">
        <v>1911</v>
      </c>
      <c r="Y60" s="237"/>
      <c r="Z60" s="46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</row>
    <row r="61" spans="1:119" ht="12.75" customHeight="1">
      <c r="A61" s="40">
        <v>2</v>
      </c>
      <c r="B61" s="8">
        <f t="shared" si="6"/>
        <v>53</v>
      </c>
      <c r="C61" s="9">
        <v>3027</v>
      </c>
      <c r="D61" s="191" t="s">
        <v>189</v>
      </c>
      <c r="E61" s="10" t="s">
        <v>41</v>
      </c>
      <c r="F61" s="10" t="s">
        <v>29</v>
      </c>
      <c r="G61" s="10" t="s">
        <v>42</v>
      </c>
      <c r="H61" s="154">
        <v>3</v>
      </c>
      <c r="I61" s="79">
        <v>1</v>
      </c>
      <c r="J61" s="170"/>
      <c r="K61" s="164">
        <f t="shared" si="1"/>
        <v>4</v>
      </c>
      <c r="L61" s="47">
        <f>ZASOBY!N61-'ZASOBY-WŁ.'!L61</f>
        <v>4</v>
      </c>
      <c r="M61" s="47">
        <f>ZASOBY!O61-'ZASOBY-WŁ.'!M61</f>
        <v>0</v>
      </c>
      <c r="N61" s="164">
        <f t="shared" si="2"/>
        <v>12</v>
      </c>
      <c r="O61" s="47">
        <f>ZASOBY!Q61-'ZASOBY-WŁ.'!O61</f>
        <v>12</v>
      </c>
      <c r="P61" s="47">
        <f>ZASOBY!R61-'ZASOBY-WŁ.'!P61</f>
        <v>0</v>
      </c>
      <c r="Q61" s="69">
        <f t="shared" si="3"/>
        <v>204.87</v>
      </c>
      <c r="R61" s="70">
        <f>ZASOBY!T61-'ZASOBY-WŁ.'!R61</f>
        <v>204.87</v>
      </c>
      <c r="S61" s="70">
        <f>ZASOBY!U61-'ZASOBY-WŁ.'!S61</f>
        <v>0</v>
      </c>
      <c r="T61" s="69">
        <f t="shared" si="4"/>
        <v>0</v>
      </c>
      <c r="U61" s="70">
        <f>ZASOBY!W61-'ZASOBY-WŁ.'!U61</f>
        <v>0</v>
      </c>
      <c r="V61" s="70">
        <f>ZASOBY!X61-'ZASOBY-WŁ.'!V61</f>
        <v>0</v>
      </c>
      <c r="W61" s="47"/>
      <c r="X61" s="47">
        <v>1910</v>
      </c>
      <c r="Y61" s="237" t="s">
        <v>159</v>
      </c>
      <c r="Z61" s="46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</row>
    <row r="62" spans="1:119" ht="12.75" customHeight="1">
      <c r="A62" s="40">
        <v>2</v>
      </c>
      <c r="B62" s="8">
        <f t="shared" si="6"/>
        <v>54</v>
      </c>
      <c r="C62" s="9">
        <v>3026</v>
      </c>
      <c r="D62" s="191" t="s">
        <v>189</v>
      </c>
      <c r="E62" s="10" t="s">
        <v>28</v>
      </c>
      <c r="F62" s="10" t="s">
        <v>29</v>
      </c>
      <c r="G62" s="10" t="s">
        <v>42</v>
      </c>
      <c r="H62" s="154">
        <v>10</v>
      </c>
      <c r="I62" s="79">
        <v>1</v>
      </c>
      <c r="J62" s="170"/>
      <c r="K62" s="164">
        <f t="shared" si="1"/>
        <v>2</v>
      </c>
      <c r="L62" s="47">
        <f>ZASOBY!N62-'ZASOBY-WŁ.'!L62</f>
        <v>2</v>
      </c>
      <c r="M62" s="47">
        <f>ZASOBY!O62-'ZASOBY-WŁ.'!M62</f>
        <v>0</v>
      </c>
      <c r="N62" s="164">
        <f t="shared" si="2"/>
        <v>8</v>
      </c>
      <c r="O62" s="47">
        <f>ZASOBY!Q62-'ZASOBY-WŁ.'!O62</f>
        <v>8</v>
      </c>
      <c r="P62" s="47">
        <f>ZASOBY!R62-'ZASOBY-WŁ.'!P62</f>
        <v>0</v>
      </c>
      <c r="Q62" s="69">
        <f t="shared" si="3"/>
        <v>116.69</v>
      </c>
      <c r="R62" s="70">
        <f>ZASOBY!T62-'ZASOBY-WŁ.'!R62</f>
        <v>116.69</v>
      </c>
      <c r="S62" s="70">
        <f>ZASOBY!U62-'ZASOBY-WŁ.'!S62</f>
        <v>0</v>
      </c>
      <c r="T62" s="69">
        <f t="shared" si="4"/>
        <v>0</v>
      </c>
      <c r="U62" s="70">
        <f>ZASOBY!W62-'ZASOBY-WŁ.'!U62</f>
        <v>0</v>
      </c>
      <c r="V62" s="70">
        <f>ZASOBY!X62-'ZASOBY-WŁ.'!V62</f>
        <v>0</v>
      </c>
      <c r="W62" s="47"/>
      <c r="X62" s="47">
        <v>1910</v>
      </c>
      <c r="Y62" s="71"/>
      <c r="Z62" s="46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</row>
    <row r="63" spans="1:119" ht="12.75" customHeight="1">
      <c r="A63" s="40">
        <v>2</v>
      </c>
      <c r="B63" s="48">
        <f t="shared" si="6"/>
        <v>55</v>
      </c>
      <c r="C63" s="49">
        <v>3029</v>
      </c>
      <c r="D63" s="192" t="s">
        <v>190</v>
      </c>
      <c r="E63" s="50" t="s">
        <v>28</v>
      </c>
      <c r="F63" s="50" t="s">
        <v>29</v>
      </c>
      <c r="G63" s="50" t="s">
        <v>42</v>
      </c>
      <c r="H63" s="155">
        <v>11</v>
      </c>
      <c r="I63" s="79"/>
      <c r="J63" s="170"/>
      <c r="K63" s="164">
        <f t="shared" si="1"/>
        <v>2</v>
      </c>
      <c r="L63" s="47">
        <f>ZASOBY!N63-'ZASOBY-WŁ.'!L63</f>
        <v>2</v>
      </c>
      <c r="M63" s="47">
        <f>ZASOBY!O63-'ZASOBY-WŁ.'!M63</f>
        <v>0</v>
      </c>
      <c r="N63" s="164">
        <f t="shared" si="2"/>
        <v>6</v>
      </c>
      <c r="O63" s="47">
        <f>ZASOBY!Q63-'ZASOBY-WŁ.'!O63</f>
        <v>6</v>
      </c>
      <c r="P63" s="47">
        <f>ZASOBY!R63-'ZASOBY-WŁ.'!P63</f>
        <v>0</v>
      </c>
      <c r="Q63" s="69">
        <f t="shared" si="3"/>
        <v>98.4</v>
      </c>
      <c r="R63" s="70">
        <f>ZASOBY!T63-'ZASOBY-WŁ.'!R63</f>
        <v>98.4</v>
      </c>
      <c r="S63" s="70">
        <f>ZASOBY!U63-'ZASOBY-WŁ.'!S63</f>
        <v>0</v>
      </c>
      <c r="T63" s="69">
        <f t="shared" si="4"/>
        <v>0</v>
      </c>
      <c r="U63" s="70">
        <f>ZASOBY!W63-'ZASOBY-WŁ.'!U63</f>
        <v>0</v>
      </c>
      <c r="V63" s="70">
        <f>ZASOBY!X63-'ZASOBY-WŁ.'!V63</f>
        <v>0</v>
      </c>
      <c r="W63" s="47"/>
      <c r="X63" s="47">
        <v>1910</v>
      </c>
      <c r="Y63" s="71"/>
      <c r="Z63" s="46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</row>
    <row r="64" spans="1:119" ht="12.75" customHeight="1">
      <c r="A64" s="40">
        <v>2</v>
      </c>
      <c r="B64" s="48">
        <f t="shared" si="6"/>
        <v>56</v>
      </c>
      <c r="C64" s="49">
        <v>3028</v>
      </c>
      <c r="D64" s="192" t="s">
        <v>190</v>
      </c>
      <c r="E64" s="50" t="s">
        <v>28</v>
      </c>
      <c r="F64" s="50" t="s">
        <v>29</v>
      </c>
      <c r="G64" s="50" t="s">
        <v>42</v>
      </c>
      <c r="H64" s="155">
        <v>14</v>
      </c>
      <c r="I64" s="79"/>
      <c r="J64" s="170"/>
      <c r="K64" s="164">
        <f t="shared" si="1"/>
        <v>2</v>
      </c>
      <c r="L64" s="47">
        <f>ZASOBY!N64-'ZASOBY-WŁ.'!L64</f>
        <v>2</v>
      </c>
      <c r="M64" s="47">
        <f>ZASOBY!O64-'ZASOBY-WŁ.'!M64</f>
        <v>0</v>
      </c>
      <c r="N64" s="68">
        <f t="shared" si="2"/>
        <v>7</v>
      </c>
      <c r="O64" s="47">
        <f>ZASOBY!Q64-'ZASOBY-WŁ.'!O64</f>
        <v>7</v>
      </c>
      <c r="P64" s="47">
        <f>ZASOBY!R64-'ZASOBY-WŁ.'!P64</f>
        <v>0</v>
      </c>
      <c r="Q64" s="69">
        <f t="shared" si="3"/>
        <v>126.51000000000002</v>
      </c>
      <c r="R64" s="70">
        <f>ZASOBY!T64-'ZASOBY-WŁ.'!R64</f>
        <v>126.51000000000002</v>
      </c>
      <c r="S64" s="70">
        <f>ZASOBY!U64-'ZASOBY-WŁ.'!S64</f>
        <v>0</v>
      </c>
      <c r="T64" s="69">
        <f t="shared" si="4"/>
        <v>0</v>
      </c>
      <c r="U64" s="70">
        <f>ZASOBY!W64-'ZASOBY-WŁ.'!U64</f>
        <v>0</v>
      </c>
      <c r="V64" s="70">
        <f>ZASOBY!X64-'ZASOBY-WŁ.'!V64</f>
        <v>0</v>
      </c>
      <c r="W64" s="47"/>
      <c r="X64" s="47">
        <v>1912</v>
      </c>
      <c r="Y64" s="71"/>
      <c r="Z64" s="46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</row>
    <row r="65" spans="1:119" ht="12.75" customHeight="1">
      <c r="A65" s="40">
        <v>2</v>
      </c>
      <c r="B65" s="48">
        <f t="shared" si="6"/>
        <v>57</v>
      </c>
      <c r="C65" s="49">
        <v>3033</v>
      </c>
      <c r="D65" s="192" t="s">
        <v>190</v>
      </c>
      <c r="E65" s="50" t="s">
        <v>32</v>
      </c>
      <c r="F65" s="50" t="s">
        <v>29</v>
      </c>
      <c r="G65" s="50" t="s">
        <v>43</v>
      </c>
      <c r="H65" s="155">
        <v>12</v>
      </c>
      <c r="I65" s="79"/>
      <c r="J65" s="170"/>
      <c r="K65" s="164">
        <f t="shared" si="1"/>
        <v>3</v>
      </c>
      <c r="L65" s="47">
        <f>ZASOBY!N65-'ZASOBY-WŁ.'!L65</f>
        <v>3</v>
      </c>
      <c r="M65" s="47">
        <f>ZASOBY!O65-'ZASOBY-WŁ.'!M65</f>
        <v>0</v>
      </c>
      <c r="N65" s="68">
        <f t="shared" si="2"/>
        <v>7</v>
      </c>
      <c r="O65" s="47">
        <f>ZASOBY!Q65-'ZASOBY-WŁ.'!O65</f>
        <v>7</v>
      </c>
      <c r="P65" s="47">
        <f>ZASOBY!R65-'ZASOBY-WŁ.'!P65</f>
        <v>0</v>
      </c>
      <c r="Q65" s="69">
        <f t="shared" si="3"/>
        <v>112.4</v>
      </c>
      <c r="R65" s="70">
        <f>ZASOBY!T65-'ZASOBY-WŁ.'!R65</f>
        <v>112.4</v>
      </c>
      <c r="S65" s="70">
        <f>ZASOBY!U65-'ZASOBY-WŁ.'!S65</f>
        <v>0</v>
      </c>
      <c r="T65" s="69">
        <f t="shared" si="4"/>
        <v>0</v>
      </c>
      <c r="U65" s="70">
        <f>ZASOBY!W65-'ZASOBY-WŁ.'!U65</f>
        <v>0</v>
      </c>
      <c r="V65" s="70">
        <f>ZASOBY!X65-'ZASOBY-WŁ.'!V65</f>
        <v>0</v>
      </c>
      <c r="W65" s="47"/>
      <c r="X65" s="47">
        <v>1920</v>
      </c>
      <c r="Y65" s="71"/>
      <c r="Z65" s="46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</row>
    <row r="66" spans="1:119" ht="12.75" customHeight="1">
      <c r="A66" s="40">
        <v>2</v>
      </c>
      <c r="B66" s="8">
        <f t="shared" si="6"/>
        <v>58</v>
      </c>
      <c r="C66" s="9">
        <v>3046</v>
      </c>
      <c r="D66" s="191" t="s">
        <v>189</v>
      </c>
      <c r="E66" s="10" t="s">
        <v>28</v>
      </c>
      <c r="F66" s="10" t="s">
        <v>29</v>
      </c>
      <c r="G66" s="10" t="s">
        <v>44</v>
      </c>
      <c r="H66" s="154">
        <v>1</v>
      </c>
      <c r="I66" s="79">
        <v>1</v>
      </c>
      <c r="J66" s="170"/>
      <c r="K66" s="164">
        <f t="shared" si="1"/>
        <v>4</v>
      </c>
      <c r="L66" s="47">
        <f>ZASOBY!N66-'ZASOBY-WŁ.'!L66</f>
        <v>4</v>
      </c>
      <c r="M66" s="47">
        <f>ZASOBY!O66-'ZASOBY-WŁ.'!M66</f>
        <v>0</v>
      </c>
      <c r="N66" s="164">
        <f t="shared" si="2"/>
        <v>12</v>
      </c>
      <c r="O66" s="47">
        <f>ZASOBY!Q66-'ZASOBY-WŁ.'!O66</f>
        <v>12</v>
      </c>
      <c r="P66" s="47">
        <f>ZASOBY!R66-'ZASOBY-WŁ.'!P66</f>
        <v>0</v>
      </c>
      <c r="Q66" s="69">
        <f t="shared" si="3"/>
        <v>139.81</v>
      </c>
      <c r="R66" s="70">
        <f>ZASOBY!T66-'ZASOBY-WŁ.'!R66</f>
        <v>139.81</v>
      </c>
      <c r="S66" s="70">
        <f>ZASOBY!U66-'ZASOBY-WŁ.'!S66</f>
        <v>0</v>
      </c>
      <c r="T66" s="69">
        <f t="shared" si="4"/>
        <v>0</v>
      </c>
      <c r="U66" s="70">
        <f>ZASOBY!W66-'ZASOBY-WŁ.'!U66</f>
        <v>0</v>
      </c>
      <c r="V66" s="70">
        <f>ZASOBY!X66-'ZASOBY-WŁ.'!V66</f>
        <v>0</v>
      </c>
      <c r="W66" s="47"/>
      <c r="X66" s="47">
        <v>1920</v>
      </c>
      <c r="Y66" s="71"/>
      <c r="Z66" s="46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</row>
    <row r="67" spans="1:119" ht="12.75" customHeight="1">
      <c r="A67" s="40">
        <v>2</v>
      </c>
      <c r="B67" s="8">
        <f t="shared" si="6"/>
        <v>59</v>
      </c>
      <c r="C67" s="9">
        <v>3047</v>
      </c>
      <c r="D67" s="191" t="s">
        <v>189</v>
      </c>
      <c r="E67" s="10" t="s">
        <v>28</v>
      </c>
      <c r="F67" s="10" t="s">
        <v>29</v>
      </c>
      <c r="G67" s="10" t="s">
        <v>44</v>
      </c>
      <c r="H67" s="154">
        <v>6</v>
      </c>
      <c r="I67" s="79">
        <v>1</v>
      </c>
      <c r="J67" s="170"/>
      <c r="K67" s="164">
        <f t="shared" si="1"/>
        <v>2</v>
      </c>
      <c r="L67" s="47">
        <f>ZASOBY!N67-'ZASOBY-WŁ.'!L67</f>
        <v>2</v>
      </c>
      <c r="M67" s="47">
        <f>ZASOBY!O67-'ZASOBY-WŁ.'!M67</f>
        <v>0</v>
      </c>
      <c r="N67" s="164">
        <f t="shared" si="2"/>
        <v>6</v>
      </c>
      <c r="O67" s="47">
        <f>ZASOBY!Q67-'ZASOBY-WŁ.'!O67</f>
        <v>6</v>
      </c>
      <c r="P67" s="47">
        <f>ZASOBY!R67-'ZASOBY-WŁ.'!P67</f>
        <v>0</v>
      </c>
      <c r="Q67" s="69">
        <f t="shared" si="3"/>
        <v>124.5</v>
      </c>
      <c r="R67" s="70">
        <f>ZASOBY!T67-'ZASOBY-WŁ.'!R67</f>
        <v>124.5</v>
      </c>
      <c r="S67" s="70">
        <f>ZASOBY!U67-'ZASOBY-WŁ.'!S67</f>
        <v>0</v>
      </c>
      <c r="T67" s="69">
        <f t="shared" si="4"/>
        <v>0</v>
      </c>
      <c r="U67" s="70">
        <f>ZASOBY!W67-'ZASOBY-WŁ.'!U67</f>
        <v>0</v>
      </c>
      <c r="V67" s="70">
        <f>ZASOBY!X67-'ZASOBY-WŁ.'!V67</f>
        <v>0</v>
      </c>
      <c r="W67" s="47"/>
      <c r="X67" s="47">
        <v>1920</v>
      </c>
      <c r="Y67" s="71"/>
      <c r="Z67" s="46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</row>
    <row r="68" spans="1:119" ht="12.75" customHeight="1">
      <c r="A68" s="40">
        <v>2</v>
      </c>
      <c r="B68" s="48">
        <f t="shared" si="6"/>
        <v>60</v>
      </c>
      <c r="C68" s="49">
        <v>3034</v>
      </c>
      <c r="D68" s="192" t="s">
        <v>190</v>
      </c>
      <c r="E68" s="50" t="s">
        <v>28</v>
      </c>
      <c r="F68" s="50" t="s">
        <v>29</v>
      </c>
      <c r="G68" s="50" t="s">
        <v>45</v>
      </c>
      <c r="H68" s="155">
        <v>2</v>
      </c>
      <c r="I68" s="79"/>
      <c r="J68" s="170"/>
      <c r="K68" s="164">
        <f t="shared" si="1"/>
        <v>6</v>
      </c>
      <c r="L68" s="47">
        <f>ZASOBY!N68-'ZASOBY-WŁ.'!L68</f>
        <v>4</v>
      </c>
      <c r="M68" s="47">
        <f>ZASOBY!O68-'ZASOBY-WŁ.'!M68</f>
        <v>2</v>
      </c>
      <c r="N68" s="68">
        <f t="shared" si="2"/>
        <v>21</v>
      </c>
      <c r="O68" s="47">
        <f>ZASOBY!Q68-'ZASOBY-WŁ.'!O68</f>
        <v>14</v>
      </c>
      <c r="P68" s="47">
        <f>ZASOBY!R68-'ZASOBY-WŁ.'!P68</f>
        <v>7</v>
      </c>
      <c r="Q68" s="69">
        <f t="shared" si="3"/>
        <v>336.68</v>
      </c>
      <c r="R68" s="70">
        <f>ZASOBY!T68-'ZASOBY-WŁ.'!R68</f>
        <v>231.11</v>
      </c>
      <c r="S68" s="70">
        <f>ZASOBY!U68-'ZASOBY-WŁ.'!S68</f>
        <v>105.57</v>
      </c>
      <c r="T68" s="69">
        <f t="shared" si="4"/>
        <v>0</v>
      </c>
      <c r="U68" s="70">
        <f>ZASOBY!W68-'ZASOBY-WŁ.'!U68</f>
        <v>0</v>
      </c>
      <c r="V68" s="70">
        <f>ZASOBY!X68-'ZASOBY-WŁ.'!V68</f>
        <v>0</v>
      </c>
      <c r="W68" s="47"/>
      <c r="X68" s="47">
        <v>1912</v>
      </c>
      <c r="Y68" s="71"/>
      <c r="Z68" s="46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</row>
    <row r="69" spans="1:119" ht="12.75" customHeight="1">
      <c r="A69" s="40">
        <v>2</v>
      </c>
      <c r="B69" s="8">
        <f t="shared" si="6"/>
        <v>61</v>
      </c>
      <c r="C69" s="9">
        <v>3035</v>
      </c>
      <c r="D69" s="191" t="s">
        <v>189</v>
      </c>
      <c r="E69" s="10" t="s">
        <v>28</v>
      </c>
      <c r="F69" s="10" t="s">
        <v>29</v>
      </c>
      <c r="G69" s="10" t="s">
        <v>45</v>
      </c>
      <c r="H69" s="154">
        <v>4</v>
      </c>
      <c r="I69" s="79">
        <v>1</v>
      </c>
      <c r="J69" s="170"/>
      <c r="K69" s="164">
        <f t="shared" si="1"/>
        <v>3</v>
      </c>
      <c r="L69" s="47">
        <f>ZASOBY!N69-'ZASOBY-WŁ.'!L69</f>
        <v>3</v>
      </c>
      <c r="M69" s="47">
        <f>ZASOBY!O69-'ZASOBY-WŁ.'!M69</f>
        <v>0</v>
      </c>
      <c r="N69" s="164">
        <f t="shared" si="2"/>
        <v>10</v>
      </c>
      <c r="O69" s="47">
        <f>ZASOBY!Q69-'ZASOBY-WŁ.'!O69</f>
        <v>10</v>
      </c>
      <c r="P69" s="47">
        <f>ZASOBY!R69-'ZASOBY-WŁ.'!P69</f>
        <v>0</v>
      </c>
      <c r="Q69" s="69">
        <f t="shared" si="3"/>
        <v>128.15</v>
      </c>
      <c r="R69" s="70">
        <f>ZASOBY!T69-'ZASOBY-WŁ.'!R69</f>
        <v>128.15</v>
      </c>
      <c r="S69" s="70">
        <f>ZASOBY!U69-'ZASOBY-WŁ.'!S69</f>
        <v>0</v>
      </c>
      <c r="T69" s="69">
        <f t="shared" si="4"/>
        <v>0</v>
      </c>
      <c r="U69" s="70">
        <f>ZASOBY!W69-'ZASOBY-WŁ.'!U69</f>
        <v>0</v>
      </c>
      <c r="V69" s="70">
        <f>ZASOBY!X69-'ZASOBY-WŁ.'!V69</f>
        <v>0</v>
      </c>
      <c r="W69" s="47"/>
      <c r="X69" s="47">
        <v>1922</v>
      </c>
      <c r="Y69" s="71"/>
      <c r="Z69" s="46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</row>
    <row r="70" spans="1:119" ht="12.75" customHeight="1">
      <c r="A70" s="40">
        <v>2</v>
      </c>
      <c r="B70" s="8">
        <f t="shared" si="6"/>
        <v>62</v>
      </c>
      <c r="C70" s="9">
        <v>3045</v>
      </c>
      <c r="D70" s="191" t="s">
        <v>189</v>
      </c>
      <c r="E70" s="10" t="s">
        <v>28</v>
      </c>
      <c r="F70" s="10" t="s">
        <v>29</v>
      </c>
      <c r="G70" s="10" t="s">
        <v>45</v>
      </c>
      <c r="H70" s="154">
        <v>5</v>
      </c>
      <c r="I70" s="79">
        <v>1</v>
      </c>
      <c r="J70" s="170"/>
      <c r="K70" s="164">
        <f t="shared" si="1"/>
        <v>2</v>
      </c>
      <c r="L70" s="47">
        <f>ZASOBY!N70-'ZASOBY-WŁ.'!L70</f>
        <v>1</v>
      </c>
      <c r="M70" s="47">
        <f>ZASOBY!O70-'ZASOBY-WŁ.'!M70</f>
        <v>1</v>
      </c>
      <c r="N70" s="164">
        <f t="shared" si="2"/>
        <v>9</v>
      </c>
      <c r="O70" s="47">
        <f>ZASOBY!Q70-'ZASOBY-WŁ.'!O70</f>
        <v>4</v>
      </c>
      <c r="P70" s="47">
        <f>ZASOBY!R70-'ZASOBY-WŁ.'!P70</f>
        <v>5</v>
      </c>
      <c r="Q70" s="69">
        <f t="shared" si="3"/>
        <v>106.69999999999999</v>
      </c>
      <c r="R70" s="70">
        <f>ZASOBY!T70-'ZASOBY-WŁ.'!R70</f>
        <v>54.87</v>
      </c>
      <c r="S70" s="70">
        <f>ZASOBY!U70-'ZASOBY-WŁ.'!S70</f>
        <v>51.83</v>
      </c>
      <c r="T70" s="69">
        <f t="shared" si="4"/>
        <v>0</v>
      </c>
      <c r="U70" s="70">
        <f>ZASOBY!W70-'ZASOBY-WŁ.'!U70</f>
        <v>0</v>
      </c>
      <c r="V70" s="70">
        <f>ZASOBY!X70-'ZASOBY-WŁ.'!V70</f>
        <v>0</v>
      </c>
      <c r="W70" s="47"/>
      <c r="X70" s="47">
        <v>1912</v>
      </c>
      <c r="Y70" s="71"/>
      <c r="Z70" s="46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</row>
    <row r="71" spans="1:119" ht="12.75" customHeight="1">
      <c r="A71" s="40">
        <v>2</v>
      </c>
      <c r="B71" s="8">
        <f t="shared" si="6"/>
        <v>63</v>
      </c>
      <c r="C71" s="9">
        <v>3037</v>
      </c>
      <c r="D71" s="191" t="s">
        <v>189</v>
      </c>
      <c r="E71" s="10" t="s">
        <v>28</v>
      </c>
      <c r="F71" s="10" t="s">
        <v>29</v>
      </c>
      <c r="G71" s="10" t="s">
        <v>45</v>
      </c>
      <c r="H71" s="154">
        <v>7</v>
      </c>
      <c r="I71" s="79">
        <v>1</v>
      </c>
      <c r="J71" s="170"/>
      <c r="K71" s="164">
        <f t="shared" si="1"/>
        <v>5</v>
      </c>
      <c r="L71" s="47">
        <f>ZASOBY!N71-'ZASOBY-WŁ.'!L71</f>
        <v>3</v>
      </c>
      <c r="M71" s="47">
        <f>ZASOBY!O71-'ZASOBY-WŁ.'!M71</f>
        <v>2</v>
      </c>
      <c r="N71" s="164">
        <f t="shared" si="2"/>
        <v>15</v>
      </c>
      <c r="O71" s="47">
        <f>ZASOBY!Q71-'ZASOBY-WŁ.'!O71</f>
        <v>10</v>
      </c>
      <c r="P71" s="47">
        <f>ZASOBY!R71-'ZASOBY-WŁ.'!P71</f>
        <v>5</v>
      </c>
      <c r="Q71" s="69">
        <f t="shared" si="3"/>
        <v>303.03999999999996</v>
      </c>
      <c r="R71" s="70">
        <f>ZASOBY!T71-'ZASOBY-WŁ.'!R71</f>
        <v>189.23</v>
      </c>
      <c r="S71" s="70">
        <f>ZASOBY!U71-'ZASOBY-WŁ.'!S71</f>
        <v>113.81</v>
      </c>
      <c r="T71" s="69">
        <f t="shared" si="4"/>
        <v>0</v>
      </c>
      <c r="U71" s="70">
        <f>ZASOBY!W71-'ZASOBY-WŁ.'!U71</f>
        <v>0</v>
      </c>
      <c r="V71" s="70">
        <f>ZASOBY!X71-'ZASOBY-WŁ.'!V71</f>
        <v>0</v>
      </c>
      <c r="W71" s="47"/>
      <c r="X71" s="47">
        <v>1912</v>
      </c>
      <c r="Y71" s="71"/>
      <c r="Z71" s="46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</row>
    <row r="72" spans="1:119" ht="12.75" customHeight="1">
      <c r="A72" s="236">
        <v>2</v>
      </c>
      <c r="B72" s="48">
        <f t="shared" si="6"/>
        <v>64</v>
      </c>
      <c r="C72" s="49">
        <v>3036</v>
      </c>
      <c r="D72" s="192" t="s">
        <v>190</v>
      </c>
      <c r="E72" s="50" t="s">
        <v>28</v>
      </c>
      <c r="F72" s="50" t="s">
        <v>29</v>
      </c>
      <c r="G72" s="50" t="s">
        <v>45</v>
      </c>
      <c r="H72" s="155">
        <v>8</v>
      </c>
      <c r="I72" s="79"/>
      <c r="J72" s="170"/>
      <c r="K72" s="164">
        <f aca="true" t="shared" si="7" ref="K72:K136">SUM(L72:M72)</f>
        <v>2</v>
      </c>
      <c r="L72" s="47">
        <f>ZASOBY!N72-'ZASOBY-WŁ.'!L72</f>
        <v>1</v>
      </c>
      <c r="M72" s="47">
        <f>ZASOBY!O72-'ZASOBY-WŁ.'!M72</f>
        <v>1</v>
      </c>
      <c r="N72" s="68">
        <f aca="true" t="shared" si="8" ref="N72:N136">SUM(O72:P72)</f>
        <v>11</v>
      </c>
      <c r="O72" s="47">
        <f>ZASOBY!Q72-'ZASOBY-WŁ.'!O72</f>
        <v>4</v>
      </c>
      <c r="P72" s="47">
        <f>ZASOBY!R72-'ZASOBY-WŁ.'!P72</f>
        <v>7</v>
      </c>
      <c r="Q72" s="69">
        <f aca="true" t="shared" si="9" ref="Q72:Q136">SUM(R72:S72)</f>
        <v>161.87</v>
      </c>
      <c r="R72" s="70">
        <f>ZASOBY!T72-'ZASOBY-WŁ.'!R72</f>
        <v>56.37</v>
      </c>
      <c r="S72" s="70">
        <f>ZASOBY!U72-'ZASOBY-WŁ.'!S72</f>
        <v>105.5</v>
      </c>
      <c r="T72" s="69">
        <f aca="true" t="shared" si="10" ref="T72:T136">SUM(U72:V72)</f>
        <v>0</v>
      </c>
      <c r="U72" s="70">
        <f>ZASOBY!W72-'ZASOBY-WŁ.'!U72</f>
        <v>0</v>
      </c>
      <c r="V72" s="70">
        <f>ZASOBY!X72-'ZASOBY-WŁ.'!V72</f>
        <v>0</v>
      </c>
      <c r="W72" s="47"/>
      <c r="X72" s="47">
        <v>1913</v>
      </c>
      <c r="Y72" s="71"/>
      <c r="Z72" s="46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</row>
    <row r="73" spans="1:119" ht="12.75" customHeight="1">
      <c r="A73" s="40">
        <v>2</v>
      </c>
      <c r="B73" s="235">
        <f t="shared" si="6"/>
        <v>65</v>
      </c>
      <c r="C73" s="49">
        <v>3038</v>
      </c>
      <c r="D73" s="192" t="s">
        <v>190</v>
      </c>
      <c r="E73" s="50" t="s">
        <v>28</v>
      </c>
      <c r="F73" s="50" t="s">
        <v>29</v>
      </c>
      <c r="G73" s="50" t="s">
        <v>45</v>
      </c>
      <c r="H73" s="155">
        <v>11</v>
      </c>
      <c r="I73" s="79"/>
      <c r="J73" s="170"/>
      <c r="K73" s="164">
        <f t="shared" si="7"/>
        <v>8</v>
      </c>
      <c r="L73" s="47">
        <f>ZASOBY!N73-'ZASOBY-WŁ.'!L73</f>
        <v>7</v>
      </c>
      <c r="M73" s="47">
        <f>ZASOBY!O73-'ZASOBY-WŁ.'!M73</f>
        <v>1</v>
      </c>
      <c r="N73" s="68">
        <f t="shared" si="8"/>
        <v>32</v>
      </c>
      <c r="O73" s="47">
        <f>ZASOBY!Q73-'ZASOBY-WŁ.'!O73</f>
        <v>26</v>
      </c>
      <c r="P73" s="47">
        <f>ZASOBY!R73-'ZASOBY-WŁ.'!P73</f>
        <v>6</v>
      </c>
      <c r="Q73" s="69">
        <f t="shared" si="9"/>
        <v>648.67</v>
      </c>
      <c r="R73" s="70">
        <f>ZASOBY!T73-'ZASOBY-WŁ.'!R73</f>
        <v>534.53</v>
      </c>
      <c r="S73" s="70">
        <f>ZASOBY!U73-'ZASOBY-WŁ.'!S73</f>
        <v>114.14000000000001</v>
      </c>
      <c r="T73" s="69">
        <f t="shared" si="10"/>
        <v>0</v>
      </c>
      <c r="U73" s="70">
        <f>ZASOBY!W73-'ZASOBY-WŁ.'!U73</f>
        <v>0</v>
      </c>
      <c r="V73" s="70">
        <f>ZASOBY!X73-'ZASOBY-WŁ.'!V73</f>
        <v>0</v>
      </c>
      <c r="W73" s="47"/>
      <c r="X73" s="47">
        <v>1920</v>
      </c>
      <c r="Y73" s="71"/>
      <c r="Z73" s="46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</row>
    <row r="74" spans="1:119" ht="12.75" customHeight="1">
      <c r="A74" s="236">
        <v>2</v>
      </c>
      <c r="B74" s="48">
        <f t="shared" si="6"/>
        <v>66</v>
      </c>
      <c r="C74" s="49">
        <v>6003</v>
      </c>
      <c r="D74" s="192" t="s">
        <v>190</v>
      </c>
      <c r="E74" s="50" t="s">
        <v>28</v>
      </c>
      <c r="F74" s="50" t="s">
        <v>29</v>
      </c>
      <c r="G74" s="50" t="s">
        <v>45</v>
      </c>
      <c r="H74" s="155" t="s">
        <v>176</v>
      </c>
      <c r="I74" s="79"/>
      <c r="J74" s="170"/>
      <c r="K74" s="164">
        <f t="shared" si="7"/>
        <v>15</v>
      </c>
      <c r="L74" s="47">
        <f>ZASOBY!N74-'ZASOBY-WŁ.'!L74</f>
        <v>0</v>
      </c>
      <c r="M74" s="47">
        <f>ZASOBY!O74-'ZASOBY-WŁ.'!M74</f>
        <v>15</v>
      </c>
      <c r="N74" s="68">
        <f t="shared" si="8"/>
        <v>35</v>
      </c>
      <c r="O74" s="47">
        <f>ZASOBY!Q74-'ZASOBY-WŁ.'!O74</f>
        <v>0</v>
      </c>
      <c r="P74" s="47">
        <f>ZASOBY!R74-'ZASOBY-WŁ.'!P74</f>
        <v>35</v>
      </c>
      <c r="Q74" s="69">
        <f t="shared" si="9"/>
        <v>554.6099999999999</v>
      </c>
      <c r="R74" s="70">
        <f>ZASOBY!T74-'ZASOBY-WŁ.'!R74</f>
        <v>0</v>
      </c>
      <c r="S74" s="70">
        <f>ZASOBY!U74-'ZASOBY-WŁ.'!S74</f>
        <v>554.6099999999999</v>
      </c>
      <c r="T74" s="69">
        <f t="shared" si="10"/>
        <v>554.61</v>
      </c>
      <c r="U74" s="70">
        <f>ZASOBY!W74-'ZASOBY-WŁ.'!U74</f>
        <v>0</v>
      </c>
      <c r="V74" s="70">
        <f>ZASOBY!X74-'ZASOBY-WŁ.'!V74</f>
        <v>554.61</v>
      </c>
      <c r="W74" s="47"/>
      <c r="X74" s="47">
        <v>1910</v>
      </c>
      <c r="Y74" s="71"/>
      <c r="Z74" s="46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</row>
    <row r="75" spans="1:119" ht="12.75" customHeight="1">
      <c r="A75" s="40">
        <v>2</v>
      </c>
      <c r="B75" s="48">
        <f t="shared" si="6"/>
        <v>67</v>
      </c>
      <c r="C75" s="49">
        <v>3041</v>
      </c>
      <c r="D75" s="192" t="s">
        <v>190</v>
      </c>
      <c r="E75" s="50" t="s">
        <v>28</v>
      </c>
      <c r="F75" s="50" t="s">
        <v>29</v>
      </c>
      <c r="G75" s="50" t="s">
        <v>45</v>
      </c>
      <c r="H75" s="155">
        <v>17</v>
      </c>
      <c r="I75" s="79"/>
      <c r="J75" s="170"/>
      <c r="K75" s="164">
        <f t="shared" si="7"/>
        <v>2</v>
      </c>
      <c r="L75" s="47">
        <f>ZASOBY!N75-'ZASOBY-WŁ.'!L75</f>
        <v>2</v>
      </c>
      <c r="M75" s="47">
        <f>ZASOBY!O75-'ZASOBY-WŁ.'!M75</f>
        <v>0</v>
      </c>
      <c r="N75" s="68">
        <f t="shared" si="8"/>
        <v>8</v>
      </c>
      <c r="O75" s="47">
        <f>ZASOBY!Q75-'ZASOBY-WŁ.'!O75</f>
        <v>8</v>
      </c>
      <c r="P75" s="47">
        <f>ZASOBY!R75-'ZASOBY-WŁ.'!P75</f>
        <v>0</v>
      </c>
      <c r="Q75" s="69">
        <f t="shared" si="9"/>
        <v>133.24</v>
      </c>
      <c r="R75" s="70">
        <f>ZASOBY!T75-'ZASOBY-WŁ.'!R75</f>
        <v>133.24</v>
      </c>
      <c r="S75" s="70">
        <f>ZASOBY!U75-'ZASOBY-WŁ.'!S75</f>
        <v>0</v>
      </c>
      <c r="T75" s="69">
        <f t="shared" si="10"/>
        <v>0</v>
      </c>
      <c r="U75" s="70">
        <f>ZASOBY!W75-'ZASOBY-WŁ.'!U75</f>
        <v>0</v>
      </c>
      <c r="V75" s="70">
        <f>ZASOBY!X75-'ZASOBY-WŁ.'!V75</f>
        <v>0</v>
      </c>
      <c r="W75" s="47"/>
      <c r="X75" s="47">
        <v>1910</v>
      </c>
      <c r="Y75" s="71"/>
      <c r="Z75" s="46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</row>
    <row r="76" spans="1:119" ht="12.75" customHeight="1">
      <c r="A76" s="40">
        <v>2</v>
      </c>
      <c r="B76" s="48">
        <f t="shared" si="6"/>
        <v>68</v>
      </c>
      <c r="C76" s="49">
        <v>3042</v>
      </c>
      <c r="D76" s="192" t="s">
        <v>190</v>
      </c>
      <c r="E76" s="50" t="s">
        <v>28</v>
      </c>
      <c r="F76" s="50" t="s">
        <v>29</v>
      </c>
      <c r="G76" s="50" t="s">
        <v>45</v>
      </c>
      <c r="H76" s="155">
        <v>22</v>
      </c>
      <c r="I76" s="79"/>
      <c r="J76" s="170"/>
      <c r="K76" s="164">
        <f t="shared" si="7"/>
        <v>2</v>
      </c>
      <c r="L76" s="47">
        <f>ZASOBY!N76-'ZASOBY-WŁ.'!L76</f>
        <v>2</v>
      </c>
      <c r="M76" s="47">
        <f>ZASOBY!O76-'ZASOBY-WŁ.'!M76</f>
        <v>0</v>
      </c>
      <c r="N76" s="68">
        <f t="shared" si="8"/>
        <v>7</v>
      </c>
      <c r="O76" s="47">
        <f>ZASOBY!Q76-'ZASOBY-WŁ.'!O76</f>
        <v>7</v>
      </c>
      <c r="P76" s="47">
        <f>ZASOBY!R76-'ZASOBY-WŁ.'!P76</f>
        <v>0</v>
      </c>
      <c r="Q76" s="69">
        <f t="shared" si="9"/>
        <v>126.62</v>
      </c>
      <c r="R76" s="70">
        <f>ZASOBY!T76-'ZASOBY-WŁ.'!R76</f>
        <v>126.62</v>
      </c>
      <c r="S76" s="70">
        <f>ZASOBY!U76-'ZASOBY-WŁ.'!S76</f>
        <v>0</v>
      </c>
      <c r="T76" s="69">
        <f t="shared" si="10"/>
        <v>0</v>
      </c>
      <c r="U76" s="70">
        <f>ZASOBY!W76-'ZASOBY-WŁ.'!U76</f>
        <v>0</v>
      </c>
      <c r="V76" s="70">
        <f>ZASOBY!X76-'ZASOBY-WŁ.'!V76</f>
        <v>0</v>
      </c>
      <c r="W76" s="47"/>
      <c r="X76" s="47">
        <v>1910</v>
      </c>
      <c r="Y76" s="71"/>
      <c r="Z76" s="46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</row>
    <row r="77" spans="1:119" ht="12.75" customHeight="1">
      <c r="A77" s="40">
        <v>2</v>
      </c>
      <c r="B77" s="8">
        <f t="shared" si="6"/>
        <v>69</v>
      </c>
      <c r="C77" s="9">
        <v>3044</v>
      </c>
      <c r="D77" s="191" t="s">
        <v>189</v>
      </c>
      <c r="E77" s="10" t="s">
        <v>28</v>
      </c>
      <c r="F77" s="10" t="s">
        <v>29</v>
      </c>
      <c r="G77" s="10" t="s">
        <v>45</v>
      </c>
      <c r="H77" s="154">
        <v>24</v>
      </c>
      <c r="I77" s="79">
        <v>1</v>
      </c>
      <c r="J77" s="170"/>
      <c r="K77" s="164">
        <f t="shared" si="7"/>
        <v>5</v>
      </c>
      <c r="L77" s="47">
        <f>ZASOBY!N77-'ZASOBY-WŁ.'!L77</f>
        <v>5</v>
      </c>
      <c r="M77" s="47">
        <f>ZASOBY!O77-'ZASOBY-WŁ.'!M77</f>
        <v>0</v>
      </c>
      <c r="N77" s="164">
        <f t="shared" si="8"/>
        <v>13</v>
      </c>
      <c r="O77" s="47">
        <f>ZASOBY!Q77-'ZASOBY-WŁ.'!O77</f>
        <v>13</v>
      </c>
      <c r="P77" s="47">
        <f>ZASOBY!R77-'ZASOBY-WŁ.'!P77</f>
        <v>0</v>
      </c>
      <c r="Q77" s="69">
        <f t="shared" si="9"/>
        <v>223.55</v>
      </c>
      <c r="R77" s="70">
        <f>ZASOBY!T77-'ZASOBY-WŁ.'!R77</f>
        <v>223.55</v>
      </c>
      <c r="S77" s="70">
        <f>ZASOBY!U77-'ZASOBY-WŁ.'!S77</f>
        <v>0</v>
      </c>
      <c r="T77" s="69">
        <f t="shared" si="10"/>
        <v>0</v>
      </c>
      <c r="U77" s="70">
        <f>ZASOBY!W77-'ZASOBY-WŁ.'!U77</f>
        <v>0</v>
      </c>
      <c r="V77" s="70">
        <f>ZASOBY!X77-'ZASOBY-WŁ.'!V77</f>
        <v>0</v>
      </c>
      <c r="W77" s="47"/>
      <c r="X77" s="47">
        <v>1910</v>
      </c>
      <c r="Y77" s="71"/>
      <c r="Z77" s="46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</row>
    <row r="78" spans="1:119" ht="12.75" customHeight="1">
      <c r="A78" s="40">
        <v>4</v>
      </c>
      <c r="B78" s="48">
        <f t="shared" si="6"/>
        <v>70</v>
      </c>
      <c r="C78" s="49">
        <v>1032</v>
      </c>
      <c r="D78" s="192" t="s">
        <v>190</v>
      </c>
      <c r="E78" s="50" t="s">
        <v>32</v>
      </c>
      <c r="F78" s="50" t="s">
        <v>29</v>
      </c>
      <c r="G78" s="50" t="s">
        <v>46</v>
      </c>
      <c r="H78" s="155">
        <v>2</v>
      </c>
      <c r="I78" s="79"/>
      <c r="J78" s="170"/>
      <c r="K78" s="164">
        <f t="shared" si="7"/>
        <v>13</v>
      </c>
      <c r="L78" s="47">
        <f>ZASOBY!N78-'ZASOBY-WŁ.'!L78</f>
        <v>13</v>
      </c>
      <c r="M78" s="47">
        <f>ZASOBY!O78-'ZASOBY-WŁ.'!M78</f>
        <v>0</v>
      </c>
      <c r="N78" s="68">
        <f t="shared" si="8"/>
        <v>35</v>
      </c>
      <c r="O78" s="47">
        <f>ZASOBY!Q78-'ZASOBY-WŁ.'!O78</f>
        <v>35</v>
      </c>
      <c r="P78" s="47">
        <f>ZASOBY!R78-'ZASOBY-WŁ.'!P78</f>
        <v>0</v>
      </c>
      <c r="Q78" s="69">
        <f t="shared" si="9"/>
        <v>439.83</v>
      </c>
      <c r="R78" s="70">
        <f>ZASOBY!T78-'ZASOBY-WŁ.'!R78</f>
        <v>439.83</v>
      </c>
      <c r="S78" s="70">
        <f>ZASOBY!U78-'ZASOBY-WŁ.'!S78</f>
        <v>0</v>
      </c>
      <c r="T78" s="69">
        <f t="shared" si="10"/>
        <v>406.68</v>
      </c>
      <c r="U78" s="70">
        <f>ZASOBY!W78-'ZASOBY-WŁ.'!U78</f>
        <v>406.68</v>
      </c>
      <c r="V78" s="70">
        <f>ZASOBY!X78-'ZASOBY-WŁ.'!V78</f>
        <v>0</v>
      </c>
      <c r="W78" s="47"/>
      <c r="X78" s="47">
        <v>1935</v>
      </c>
      <c r="Y78" s="71"/>
      <c r="Z78" s="46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</row>
    <row r="79" spans="1:119" ht="12.75" customHeight="1">
      <c r="A79" s="236">
        <v>4</v>
      </c>
      <c r="B79" s="48">
        <f aca="true" t="shared" si="11" ref="B79:B110">+B78+1</f>
        <v>71</v>
      </c>
      <c r="C79" s="49">
        <v>1037</v>
      </c>
      <c r="D79" s="192" t="s">
        <v>190</v>
      </c>
      <c r="E79" s="50" t="s">
        <v>28</v>
      </c>
      <c r="F79" s="50" t="s">
        <v>29</v>
      </c>
      <c r="G79" s="50" t="s">
        <v>46</v>
      </c>
      <c r="H79" s="155" t="s">
        <v>119</v>
      </c>
      <c r="I79" s="79"/>
      <c r="J79" s="170"/>
      <c r="K79" s="164">
        <f t="shared" si="7"/>
        <v>17</v>
      </c>
      <c r="L79" s="47">
        <f>ZASOBY!N79-'ZASOBY-WŁ.'!L79</f>
        <v>15</v>
      </c>
      <c r="M79" s="47">
        <f>ZASOBY!O79-'ZASOBY-WŁ.'!M79</f>
        <v>2</v>
      </c>
      <c r="N79" s="68">
        <f t="shared" si="8"/>
        <v>57</v>
      </c>
      <c r="O79" s="47">
        <f>ZASOBY!Q79-'ZASOBY-WŁ.'!O79</f>
        <v>53</v>
      </c>
      <c r="P79" s="47">
        <f>ZASOBY!R79-'ZASOBY-WŁ.'!P79</f>
        <v>4</v>
      </c>
      <c r="Q79" s="69">
        <f t="shared" si="9"/>
        <v>1017.73</v>
      </c>
      <c r="R79" s="70">
        <f>ZASOBY!T79-'ZASOBY-WŁ.'!R79</f>
        <v>852.93</v>
      </c>
      <c r="S79" s="70">
        <f>ZASOBY!U79-'ZASOBY-WŁ.'!S79</f>
        <v>164.8</v>
      </c>
      <c r="T79" s="69">
        <f t="shared" si="10"/>
        <v>0</v>
      </c>
      <c r="U79" s="70">
        <f>ZASOBY!W79-'ZASOBY-WŁ.'!U79</f>
        <v>0</v>
      </c>
      <c r="V79" s="70">
        <f>ZASOBY!X79-'ZASOBY-WŁ.'!V79</f>
        <v>0</v>
      </c>
      <c r="W79" s="47"/>
      <c r="X79" s="47">
        <v>1935</v>
      </c>
      <c r="Y79" s="71"/>
      <c r="Z79" s="46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</row>
    <row r="80" spans="1:119" ht="12.75" customHeight="1">
      <c r="A80" s="40">
        <v>4</v>
      </c>
      <c r="B80" s="48">
        <f t="shared" si="11"/>
        <v>72</v>
      </c>
      <c r="C80" s="49">
        <v>1033</v>
      </c>
      <c r="D80" s="192" t="s">
        <v>190</v>
      </c>
      <c r="E80" s="50" t="s">
        <v>28</v>
      </c>
      <c r="F80" s="50" t="s">
        <v>29</v>
      </c>
      <c r="G80" s="50" t="s">
        <v>46</v>
      </c>
      <c r="H80" s="155" t="s">
        <v>120</v>
      </c>
      <c r="I80" s="79"/>
      <c r="J80" s="170"/>
      <c r="K80" s="164">
        <f t="shared" si="7"/>
        <v>10</v>
      </c>
      <c r="L80" s="47">
        <f>ZASOBY!N80-'ZASOBY-WŁ.'!L80</f>
        <v>10</v>
      </c>
      <c r="M80" s="47">
        <f>ZASOBY!O80-'ZASOBY-WŁ.'!M80</f>
        <v>0</v>
      </c>
      <c r="N80" s="68">
        <f t="shared" si="8"/>
        <v>39</v>
      </c>
      <c r="O80" s="47">
        <f>ZASOBY!Q80-'ZASOBY-WŁ.'!O80</f>
        <v>39</v>
      </c>
      <c r="P80" s="47">
        <f>ZASOBY!R80-'ZASOBY-WŁ.'!P80</f>
        <v>0</v>
      </c>
      <c r="Q80" s="69">
        <f t="shared" si="9"/>
        <v>623.6600000000001</v>
      </c>
      <c r="R80" s="70">
        <f>ZASOBY!T80-'ZASOBY-WŁ.'!R80</f>
        <v>623.6600000000001</v>
      </c>
      <c r="S80" s="70">
        <f>ZASOBY!U80-'ZASOBY-WŁ.'!S80</f>
        <v>0</v>
      </c>
      <c r="T80" s="69">
        <f t="shared" si="10"/>
        <v>0</v>
      </c>
      <c r="U80" s="70">
        <f>ZASOBY!W80-'ZASOBY-WŁ.'!U80</f>
        <v>0</v>
      </c>
      <c r="V80" s="70">
        <f>ZASOBY!X80-'ZASOBY-WŁ.'!V80</f>
        <v>0</v>
      </c>
      <c r="W80" s="47"/>
      <c r="X80" s="47">
        <v>1935</v>
      </c>
      <c r="Y80" s="71"/>
      <c r="Z80" s="46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</row>
    <row r="81" spans="1:119" ht="12.75" customHeight="1">
      <c r="A81" s="40">
        <v>4</v>
      </c>
      <c r="B81" s="48">
        <f t="shared" si="11"/>
        <v>73</v>
      </c>
      <c r="C81" s="49">
        <v>1031</v>
      </c>
      <c r="D81" s="192" t="s">
        <v>190</v>
      </c>
      <c r="E81" s="50" t="s">
        <v>28</v>
      </c>
      <c r="F81" s="50" t="s">
        <v>29</v>
      </c>
      <c r="G81" s="50" t="s">
        <v>46</v>
      </c>
      <c r="H81" s="155">
        <v>30</v>
      </c>
      <c r="I81" s="79"/>
      <c r="J81" s="170"/>
      <c r="K81" s="164">
        <f t="shared" si="7"/>
        <v>2</v>
      </c>
      <c r="L81" s="47">
        <f>ZASOBY!N81-'ZASOBY-WŁ.'!L81</f>
        <v>2</v>
      </c>
      <c r="M81" s="47">
        <f>ZASOBY!O81-'ZASOBY-WŁ.'!M81</f>
        <v>0</v>
      </c>
      <c r="N81" s="68">
        <f t="shared" si="8"/>
        <v>9</v>
      </c>
      <c r="O81" s="47">
        <f>ZASOBY!Q81-'ZASOBY-WŁ.'!O81</f>
        <v>9</v>
      </c>
      <c r="P81" s="47">
        <f>ZASOBY!R81-'ZASOBY-WŁ.'!P81</f>
        <v>0</v>
      </c>
      <c r="Q81" s="69">
        <f t="shared" si="9"/>
        <v>152.65000000000003</v>
      </c>
      <c r="R81" s="70">
        <f>ZASOBY!T81-'ZASOBY-WŁ.'!R81</f>
        <v>152.65000000000003</v>
      </c>
      <c r="S81" s="70">
        <f>ZASOBY!U81-'ZASOBY-WŁ.'!S81</f>
        <v>0</v>
      </c>
      <c r="T81" s="69">
        <f t="shared" si="10"/>
        <v>0</v>
      </c>
      <c r="U81" s="70">
        <f>ZASOBY!W81-'ZASOBY-WŁ.'!U81</f>
        <v>0</v>
      </c>
      <c r="V81" s="70">
        <f>ZASOBY!X81-'ZASOBY-WŁ.'!V81</f>
        <v>0</v>
      </c>
      <c r="W81" s="47"/>
      <c r="X81" s="47">
        <v>1935</v>
      </c>
      <c r="Y81" s="71"/>
      <c r="Z81" s="46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</row>
    <row r="82" spans="1:119" ht="12.75" customHeight="1">
      <c r="A82" s="40">
        <v>4</v>
      </c>
      <c r="B82" s="48">
        <f t="shared" si="11"/>
        <v>74</v>
      </c>
      <c r="C82" s="49">
        <v>1036</v>
      </c>
      <c r="D82" s="192" t="s">
        <v>190</v>
      </c>
      <c r="E82" s="50" t="s">
        <v>28</v>
      </c>
      <c r="F82" s="50" t="s">
        <v>29</v>
      </c>
      <c r="G82" s="50" t="s">
        <v>46</v>
      </c>
      <c r="H82" s="155">
        <v>42</v>
      </c>
      <c r="I82" s="79"/>
      <c r="J82" s="170"/>
      <c r="K82" s="164">
        <f t="shared" si="7"/>
        <v>2</v>
      </c>
      <c r="L82" s="47">
        <f>ZASOBY!N82-'ZASOBY-WŁ.'!L82</f>
        <v>2</v>
      </c>
      <c r="M82" s="47">
        <f>ZASOBY!O82-'ZASOBY-WŁ.'!M82</f>
        <v>0</v>
      </c>
      <c r="N82" s="68">
        <f t="shared" si="8"/>
        <v>9</v>
      </c>
      <c r="O82" s="47">
        <f>ZASOBY!Q82-'ZASOBY-WŁ.'!O82</f>
        <v>9</v>
      </c>
      <c r="P82" s="47">
        <f>ZASOBY!R82-'ZASOBY-WŁ.'!P82</f>
        <v>0</v>
      </c>
      <c r="Q82" s="69">
        <f t="shared" si="9"/>
        <v>162.45</v>
      </c>
      <c r="R82" s="70">
        <f>ZASOBY!T82-'ZASOBY-WŁ.'!R82</f>
        <v>162.45</v>
      </c>
      <c r="S82" s="70">
        <f>ZASOBY!U82-'ZASOBY-WŁ.'!S82</f>
        <v>0</v>
      </c>
      <c r="T82" s="69">
        <f t="shared" si="10"/>
        <v>0</v>
      </c>
      <c r="U82" s="70">
        <f>ZASOBY!W82-'ZASOBY-WŁ.'!U82</f>
        <v>0</v>
      </c>
      <c r="V82" s="70">
        <f>ZASOBY!X82-'ZASOBY-WŁ.'!V82</f>
        <v>0</v>
      </c>
      <c r="W82" s="47"/>
      <c r="X82" s="47">
        <v>1935</v>
      </c>
      <c r="Y82" s="71"/>
      <c r="Z82" s="46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</row>
    <row r="83" spans="1:119" ht="12.75" customHeight="1">
      <c r="A83" s="40">
        <v>4</v>
      </c>
      <c r="B83" s="48">
        <f t="shared" si="11"/>
        <v>75</v>
      </c>
      <c r="C83" s="49">
        <v>1035</v>
      </c>
      <c r="D83" s="192" t="s">
        <v>190</v>
      </c>
      <c r="E83" s="50" t="s">
        <v>28</v>
      </c>
      <c r="F83" s="50" t="s">
        <v>29</v>
      </c>
      <c r="G83" s="50" t="s">
        <v>46</v>
      </c>
      <c r="H83" s="155">
        <v>44</v>
      </c>
      <c r="I83" s="79"/>
      <c r="J83" s="170"/>
      <c r="K83" s="164">
        <f t="shared" si="7"/>
        <v>4</v>
      </c>
      <c r="L83" s="47">
        <f>ZASOBY!N83-'ZASOBY-WŁ.'!L83</f>
        <v>4</v>
      </c>
      <c r="M83" s="47">
        <f>ZASOBY!O83-'ZASOBY-WŁ.'!M83</f>
        <v>0</v>
      </c>
      <c r="N83" s="68">
        <f t="shared" si="8"/>
        <v>15</v>
      </c>
      <c r="O83" s="47">
        <f>ZASOBY!Q83-'ZASOBY-WŁ.'!O83</f>
        <v>15</v>
      </c>
      <c r="P83" s="47">
        <f>ZASOBY!R83-'ZASOBY-WŁ.'!P83</f>
        <v>0</v>
      </c>
      <c r="Q83" s="69">
        <f t="shared" si="9"/>
        <v>260.93</v>
      </c>
      <c r="R83" s="70">
        <f>ZASOBY!T83-'ZASOBY-WŁ.'!R83</f>
        <v>260.93</v>
      </c>
      <c r="S83" s="70">
        <f>ZASOBY!U83-'ZASOBY-WŁ.'!S83</f>
        <v>0</v>
      </c>
      <c r="T83" s="69">
        <f t="shared" si="10"/>
        <v>0</v>
      </c>
      <c r="U83" s="70">
        <f>ZASOBY!W83-'ZASOBY-WŁ.'!U83</f>
        <v>0</v>
      </c>
      <c r="V83" s="70">
        <f>ZASOBY!X83-'ZASOBY-WŁ.'!V83</f>
        <v>0</v>
      </c>
      <c r="W83" s="47"/>
      <c r="X83" s="47">
        <v>1935</v>
      </c>
      <c r="Y83" s="71"/>
      <c r="Z83" s="46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</row>
    <row r="84" spans="1:119" ht="12.75" customHeight="1">
      <c r="A84" s="40">
        <v>4</v>
      </c>
      <c r="B84" s="48">
        <f t="shared" si="11"/>
        <v>76</v>
      </c>
      <c r="C84" s="49">
        <v>1034</v>
      </c>
      <c r="D84" s="192" t="s">
        <v>190</v>
      </c>
      <c r="E84" s="50" t="s">
        <v>28</v>
      </c>
      <c r="F84" s="50" t="s">
        <v>29</v>
      </c>
      <c r="G84" s="50" t="s">
        <v>46</v>
      </c>
      <c r="H84" s="155" t="s">
        <v>121</v>
      </c>
      <c r="I84" s="79"/>
      <c r="J84" s="170"/>
      <c r="K84" s="164">
        <f t="shared" si="7"/>
        <v>5</v>
      </c>
      <c r="L84" s="47">
        <f>ZASOBY!N84-'ZASOBY-WŁ.'!L84</f>
        <v>5</v>
      </c>
      <c r="M84" s="47">
        <f>ZASOBY!O84-'ZASOBY-WŁ.'!M84</f>
        <v>0</v>
      </c>
      <c r="N84" s="68">
        <f t="shared" si="8"/>
        <v>19</v>
      </c>
      <c r="O84" s="47">
        <f>ZASOBY!Q84-'ZASOBY-WŁ.'!O84</f>
        <v>19</v>
      </c>
      <c r="P84" s="47">
        <f>ZASOBY!R84-'ZASOBY-WŁ.'!P84</f>
        <v>0</v>
      </c>
      <c r="Q84" s="69">
        <f t="shared" si="9"/>
        <v>290.07</v>
      </c>
      <c r="R84" s="70">
        <f>ZASOBY!T84-'ZASOBY-WŁ.'!R84</f>
        <v>290.07</v>
      </c>
      <c r="S84" s="70">
        <f>ZASOBY!U84-'ZASOBY-WŁ.'!S84</f>
        <v>0</v>
      </c>
      <c r="T84" s="69">
        <f t="shared" si="10"/>
        <v>0</v>
      </c>
      <c r="U84" s="70">
        <f>ZASOBY!W84-'ZASOBY-WŁ.'!U84</f>
        <v>0</v>
      </c>
      <c r="V84" s="70">
        <f>ZASOBY!X84-'ZASOBY-WŁ.'!V84</f>
        <v>0</v>
      </c>
      <c r="W84" s="47"/>
      <c r="X84" s="47">
        <v>1935</v>
      </c>
      <c r="Y84" s="71"/>
      <c r="Z84" s="46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</row>
    <row r="85" spans="1:119" ht="12.75" customHeight="1">
      <c r="A85" s="236">
        <v>2</v>
      </c>
      <c r="B85" s="48">
        <f t="shared" si="11"/>
        <v>77</v>
      </c>
      <c r="C85" s="49">
        <v>1039</v>
      </c>
      <c r="D85" s="192" t="s">
        <v>190</v>
      </c>
      <c r="E85" s="50" t="s">
        <v>34</v>
      </c>
      <c r="F85" s="50" t="s">
        <v>29</v>
      </c>
      <c r="G85" s="50" t="s">
        <v>47</v>
      </c>
      <c r="H85" s="155">
        <v>6</v>
      </c>
      <c r="I85" s="79"/>
      <c r="J85" s="170"/>
      <c r="K85" s="164">
        <f t="shared" si="7"/>
        <v>9</v>
      </c>
      <c r="L85" s="47">
        <f>ZASOBY!N85-'ZASOBY-WŁ.'!L85</f>
        <v>8</v>
      </c>
      <c r="M85" s="47">
        <f>ZASOBY!O85-'ZASOBY-WŁ.'!M85</f>
        <v>1</v>
      </c>
      <c r="N85" s="68">
        <f t="shared" si="8"/>
        <v>25</v>
      </c>
      <c r="O85" s="47">
        <f>ZASOBY!Q85-'ZASOBY-WŁ.'!O85</f>
        <v>24</v>
      </c>
      <c r="P85" s="47">
        <f>ZASOBY!R85-'ZASOBY-WŁ.'!P85</f>
        <v>1</v>
      </c>
      <c r="Q85" s="69">
        <f t="shared" si="9"/>
        <v>375.2100000000001</v>
      </c>
      <c r="R85" s="70">
        <f>ZASOBY!T85-'ZASOBY-WŁ.'!R85</f>
        <v>364.4100000000001</v>
      </c>
      <c r="S85" s="70">
        <f>ZASOBY!U85-'ZASOBY-WŁ.'!S85</f>
        <v>10.799999999999997</v>
      </c>
      <c r="T85" s="69">
        <f t="shared" si="10"/>
        <v>375.2100000000001</v>
      </c>
      <c r="U85" s="70">
        <f>ZASOBY!W85-'ZASOBY-WŁ.'!U85</f>
        <v>364.4100000000001</v>
      </c>
      <c r="V85" s="70">
        <f>ZASOBY!X85-'ZASOBY-WŁ.'!V85</f>
        <v>10.800000000000004</v>
      </c>
      <c r="W85" s="47"/>
      <c r="X85" s="47">
        <v>1970</v>
      </c>
      <c r="Y85" s="71"/>
      <c r="Z85" s="46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</row>
    <row r="86" spans="1:119" ht="12.75" customHeight="1">
      <c r="A86" s="40">
        <v>2</v>
      </c>
      <c r="B86" s="48">
        <f t="shared" si="11"/>
        <v>78</v>
      </c>
      <c r="C86" s="49">
        <v>3052</v>
      </c>
      <c r="D86" s="192" t="s">
        <v>190</v>
      </c>
      <c r="E86" s="50" t="s">
        <v>28</v>
      </c>
      <c r="F86" s="50" t="s">
        <v>29</v>
      </c>
      <c r="G86" s="50" t="s">
        <v>47</v>
      </c>
      <c r="H86" s="155">
        <v>8</v>
      </c>
      <c r="I86" s="79"/>
      <c r="J86" s="170"/>
      <c r="K86" s="164">
        <f t="shared" si="7"/>
        <v>7</v>
      </c>
      <c r="L86" s="47">
        <f>ZASOBY!N86-'ZASOBY-WŁ.'!L86</f>
        <v>7</v>
      </c>
      <c r="M86" s="47">
        <f>ZASOBY!O86-'ZASOBY-WŁ.'!M86</f>
        <v>0</v>
      </c>
      <c r="N86" s="68">
        <f t="shared" si="8"/>
        <v>18</v>
      </c>
      <c r="O86" s="47">
        <f>ZASOBY!Q86-'ZASOBY-WŁ.'!O86</f>
        <v>18</v>
      </c>
      <c r="P86" s="47">
        <f>ZASOBY!R86-'ZASOBY-WŁ.'!P86</f>
        <v>0</v>
      </c>
      <c r="Q86" s="69">
        <f t="shared" si="9"/>
        <v>294.02</v>
      </c>
      <c r="R86" s="70">
        <f>ZASOBY!T86-'ZASOBY-WŁ.'!R86</f>
        <v>294.02</v>
      </c>
      <c r="S86" s="70">
        <f>ZASOBY!U86-'ZASOBY-WŁ.'!S86</f>
        <v>0</v>
      </c>
      <c r="T86" s="69">
        <f t="shared" si="10"/>
        <v>0</v>
      </c>
      <c r="U86" s="70">
        <f>ZASOBY!W86-'ZASOBY-WŁ.'!U86</f>
        <v>0</v>
      </c>
      <c r="V86" s="70">
        <f>ZASOBY!X86-'ZASOBY-WŁ.'!V86</f>
        <v>0</v>
      </c>
      <c r="W86" s="47"/>
      <c r="X86" s="47">
        <v>1928</v>
      </c>
      <c r="Y86" s="71"/>
      <c r="Z86" s="46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</row>
    <row r="87" spans="1:119" ht="12.75" customHeight="1">
      <c r="A87" s="40">
        <v>2</v>
      </c>
      <c r="B87" s="48">
        <f t="shared" si="11"/>
        <v>79</v>
      </c>
      <c r="C87" s="49">
        <v>1038</v>
      </c>
      <c r="D87" s="192" t="s">
        <v>190</v>
      </c>
      <c r="E87" s="50" t="s">
        <v>34</v>
      </c>
      <c r="F87" s="50" t="s">
        <v>29</v>
      </c>
      <c r="G87" s="50" t="s">
        <v>47</v>
      </c>
      <c r="H87" s="158" t="s">
        <v>161</v>
      </c>
      <c r="I87" s="79"/>
      <c r="J87" s="170"/>
      <c r="K87" s="164">
        <f t="shared" si="7"/>
        <v>9</v>
      </c>
      <c r="L87" s="47">
        <f>ZASOBY!N87-'ZASOBY-WŁ.'!L87</f>
        <v>9</v>
      </c>
      <c r="M87" s="47">
        <f>ZASOBY!O87-'ZASOBY-WŁ.'!M87</f>
        <v>0</v>
      </c>
      <c r="N87" s="68">
        <f t="shared" si="8"/>
        <v>27</v>
      </c>
      <c r="O87" s="47">
        <f>ZASOBY!Q87-'ZASOBY-WŁ.'!O87</f>
        <v>27</v>
      </c>
      <c r="P87" s="47">
        <f>ZASOBY!R87-'ZASOBY-WŁ.'!P87</f>
        <v>0</v>
      </c>
      <c r="Q87" s="69">
        <f t="shared" si="9"/>
        <v>367.60999999999996</v>
      </c>
      <c r="R87" s="70">
        <f>ZASOBY!T87-'ZASOBY-WŁ.'!R87</f>
        <v>367.60999999999996</v>
      </c>
      <c r="S87" s="70">
        <f>ZASOBY!U87-'ZASOBY-WŁ.'!S87</f>
        <v>0</v>
      </c>
      <c r="T87" s="69">
        <f t="shared" si="10"/>
        <v>0</v>
      </c>
      <c r="U87" s="70">
        <f>ZASOBY!W87-'ZASOBY-WŁ.'!U87</f>
        <v>0</v>
      </c>
      <c r="V87" s="70">
        <f>ZASOBY!X87-'ZASOBY-WŁ.'!V87</f>
        <v>0</v>
      </c>
      <c r="W87" s="47"/>
      <c r="X87" s="47">
        <v>1961</v>
      </c>
      <c r="Y87" s="71"/>
      <c r="Z87" s="46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</row>
    <row r="88" spans="1:119" ht="12.75" customHeight="1">
      <c r="A88" s="40">
        <v>2</v>
      </c>
      <c r="B88" s="48">
        <f t="shared" si="11"/>
        <v>80</v>
      </c>
      <c r="C88" s="49">
        <v>3048</v>
      </c>
      <c r="D88" s="192" t="s">
        <v>190</v>
      </c>
      <c r="E88" s="50" t="s">
        <v>28</v>
      </c>
      <c r="F88" s="50" t="s">
        <v>29</v>
      </c>
      <c r="G88" s="50" t="s">
        <v>47</v>
      </c>
      <c r="H88" s="155">
        <v>13</v>
      </c>
      <c r="I88" s="79"/>
      <c r="J88" s="170"/>
      <c r="K88" s="164">
        <f t="shared" si="7"/>
        <v>4</v>
      </c>
      <c r="L88" s="47">
        <f>ZASOBY!N88-'ZASOBY-WŁ.'!L88</f>
        <v>4</v>
      </c>
      <c r="M88" s="47">
        <f>ZASOBY!O88-'ZASOBY-WŁ.'!M88</f>
        <v>0</v>
      </c>
      <c r="N88" s="164">
        <f t="shared" si="8"/>
        <v>11</v>
      </c>
      <c r="O88" s="47">
        <f>ZASOBY!Q88-'ZASOBY-WŁ.'!O88</f>
        <v>11</v>
      </c>
      <c r="P88" s="47">
        <f>ZASOBY!R88-'ZASOBY-WŁ.'!P88</f>
        <v>0</v>
      </c>
      <c r="Q88" s="69">
        <f t="shared" si="9"/>
        <v>216.32999999999998</v>
      </c>
      <c r="R88" s="70">
        <f>ZASOBY!T88-'ZASOBY-WŁ.'!R88</f>
        <v>216.32999999999998</v>
      </c>
      <c r="S88" s="70">
        <f>ZASOBY!U88-'ZASOBY-WŁ.'!S88</f>
        <v>0</v>
      </c>
      <c r="T88" s="69">
        <f t="shared" si="10"/>
        <v>0</v>
      </c>
      <c r="U88" s="70">
        <f>ZASOBY!W88-'ZASOBY-WŁ.'!U88</f>
        <v>0</v>
      </c>
      <c r="V88" s="70">
        <f>ZASOBY!X88-'ZASOBY-WŁ.'!V88</f>
        <v>0</v>
      </c>
      <c r="W88" s="47"/>
      <c r="X88" s="47">
        <v>1930</v>
      </c>
      <c r="Y88" s="71"/>
      <c r="Z88" s="46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</row>
    <row r="89" spans="1:119" ht="12.75" customHeight="1">
      <c r="A89" s="236">
        <v>2</v>
      </c>
      <c r="B89" s="48">
        <f t="shared" si="11"/>
        <v>81</v>
      </c>
      <c r="C89" s="49">
        <v>1114</v>
      </c>
      <c r="D89" s="192" t="s">
        <v>190</v>
      </c>
      <c r="E89" s="50" t="s">
        <v>34</v>
      </c>
      <c r="F89" s="50" t="s">
        <v>29</v>
      </c>
      <c r="G89" s="50" t="s">
        <v>47</v>
      </c>
      <c r="H89" s="155" t="s">
        <v>122</v>
      </c>
      <c r="I89" s="79"/>
      <c r="J89" s="170"/>
      <c r="K89" s="164">
        <f t="shared" si="7"/>
        <v>30</v>
      </c>
      <c r="L89" s="47">
        <f>ZASOBY!N89-'ZASOBY-WŁ.'!L89</f>
        <v>30</v>
      </c>
      <c r="M89" s="47">
        <f>ZASOBY!O89-'ZASOBY-WŁ.'!M89</f>
        <v>0</v>
      </c>
      <c r="N89" s="68">
        <f t="shared" si="8"/>
        <v>107</v>
      </c>
      <c r="O89" s="47">
        <f>ZASOBY!Q89-'ZASOBY-WŁ.'!O89</f>
        <v>107</v>
      </c>
      <c r="P89" s="47">
        <f>ZASOBY!R89-'ZASOBY-WŁ.'!P89</f>
        <v>0</v>
      </c>
      <c r="Q89" s="69">
        <f t="shared" si="9"/>
        <v>1971.28</v>
      </c>
      <c r="R89" s="70">
        <f>ZASOBY!T89-'ZASOBY-WŁ.'!R89</f>
        <v>1971.28</v>
      </c>
      <c r="S89" s="70">
        <f>ZASOBY!U89-'ZASOBY-WŁ.'!S89</f>
        <v>0</v>
      </c>
      <c r="T89" s="69">
        <f t="shared" si="10"/>
        <v>1971.28</v>
      </c>
      <c r="U89" s="70">
        <f>ZASOBY!W89-'ZASOBY-WŁ.'!U89</f>
        <v>1971.28</v>
      </c>
      <c r="V89" s="70">
        <f>ZASOBY!X89-'ZASOBY-WŁ.'!V89</f>
        <v>0</v>
      </c>
      <c r="W89" s="47"/>
      <c r="X89" s="47">
        <v>1995</v>
      </c>
      <c r="Y89" s="71"/>
      <c r="Z89" s="46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</row>
    <row r="90" spans="1:119" ht="12.75" customHeight="1">
      <c r="A90" s="40">
        <v>2</v>
      </c>
      <c r="B90" s="48">
        <f t="shared" si="11"/>
        <v>82</v>
      </c>
      <c r="C90" s="49">
        <v>1040</v>
      </c>
      <c r="D90" s="192" t="s">
        <v>190</v>
      </c>
      <c r="E90" s="50" t="s">
        <v>34</v>
      </c>
      <c r="F90" s="50" t="s">
        <v>29</v>
      </c>
      <c r="G90" s="50" t="s">
        <v>47</v>
      </c>
      <c r="H90" s="155">
        <v>34</v>
      </c>
      <c r="I90" s="79"/>
      <c r="J90" s="170"/>
      <c r="K90" s="164">
        <f t="shared" si="7"/>
        <v>3</v>
      </c>
      <c r="L90" s="47">
        <f>ZASOBY!N90-'ZASOBY-WŁ.'!L90</f>
        <v>3</v>
      </c>
      <c r="M90" s="47">
        <f>ZASOBY!O90-'ZASOBY-WŁ.'!M90</f>
        <v>0</v>
      </c>
      <c r="N90" s="68">
        <f t="shared" si="8"/>
        <v>9</v>
      </c>
      <c r="O90" s="47">
        <f>ZASOBY!Q90-'ZASOBY-WŁ.'!O90</f>
        <v>9</v>
      </c>
      <c r="P90" s="47">
        <f>ZASOBY!R90-'ZASOBY-WŁ.'!P90</f>
        <v>0</v>
      </c>
      <c r="Q90" s="69">
        <f t="shared" si="9"/>
        <v>144.8</v>
      </c>
      <c r="R90" s="70">
        <f>ZASOBY!T90-'ZASOBY-WŁ.'!R90</f>
        <v>144.8</v>
      </c>
      <c r="S90" s="70">
        <f>ZASOBY!U90-'ZASOBY-WŁ.'!S90</f>
        <v>0</v>
      </c>
      <c r="T90" s="69">
        <f t="shared" si="10"/>
        <v>0</v>
      </c>
      <c r="U90" s="70">
        <f>ZASOBY!W90-'ZASOBY-WŁ.'!U90</f>
        <v>0</v>
      </c>
      <c r="V90" s="70">
        <f>ZASOBY!X90-'ZASOBY-WŁ.'!V90</f>
        <v>0</v>
      </c>
      <c r="W90" s="47"/>
      <c r="X90" s="47">
        <v>1989</v>
      </c>
      <c r="Y90" s="71"/>
      <c r="Z90" s="46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</row>
    <row r="91" spans="1:119" ht="12.75" customHeight="1">
      <c r="A91" s="40">
        <v>2</v>
      </c>
      <c r="B91" s="48">
        <f t="shared" si="11"/>
        <v>83</v>
      </c>
      <c r="C91" s="49">
        <v>3049</v>
      </c>
      <c r="D91" s="192" t="s">
        <v>190</v>
      </c>
      <c r="E91" s="50" t="s">
        <v>34</v>
      </c>
      <c r="F91" s="50" t="s">
        <v>29</v>
      </c>
      <c r="G91" s="50" t="s">
        <v>47</v>
      </c>
      <c r="H91" s="155">
        <v>36</v>
      </c>
      <c r="I91" s="79"/>
      <c r="J91" s="170"/>
      <c r="K91" s="164">
        <f t="shared" si="7"/>
        <v>6</v>
      </c>
      <c r="L91" s="47">
        <f>ZASOBY!N91-'ZASOBY-WŁ.'!L91</f>
        <v>5</v>
      </c>
      <c r="M91" s="47">
        <f>ZASOBY!O91-'ZASOBY-WŁ.'!M91</f>
        <v>1</v>
      </c>
      <c r="N91" s="68">
        <f t="shared" si="8"/>
        <v>26</v>
      </c>
      <c r="O91" s="47">
        <f>ZASOBY!Q91-'ZASOBY-WŁ.'!O91</f>
        <v>20</v>
      </c>
      <c r="P91" s="47">
        <f>ZASOBY!R91-'ZASOBY-WŁ.'!P91</f>
        <v>6</v>
      </c>
      <c r="Q91" s="69">
        <f t="shared" si="9"/>
        <v>359.67</v>
      </c>
      <c r="R91" s="70">
        <f>ZASOBY!T91-'ZASOBY-WŁ.'!R91</f>
        <v>254.99</v>
      </c>
      <c r="S91" s="70">
        <f>ZASOBY!U91-'ZASOBY-WŁ.'!S91</f>
        <v>104.68</v>
      </c>
      <c r="T91" s="69">
        <f t="shared" si="10"/>
        <v>359.67</v>
      </c>
      <c r="U91" s="70">
        <f>ZASOBY!W91-'ZASOBY-WŁ.'!U91</f>
        <v>254.99</v>
      </c>
      <c r="V91" s="70">
        <f>ZASOBY!X91-'ZASOBY-WŁ.'!V91</f>
        <v>104.68</v>
      </c>
      <c r="W91" s="47"/>
      <c r="X91" s="47">
        <v>1984</v>
      </c>
      <c r="Y91" s="71"/>
      <c r="Z91" s="46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</row>
    <row r="92" spans="1:119" ht="12.75" customHeight="1">
      <c r="A92" s="40">
        <v>2</v>
      </c>
      <c r="B92" s="65">
        <f t="shared" si="11"/>
        <v>84</v>
      </c>
      <c r="C92" s="9">
        <v>6018</v>
      </c>
      <c r="D92" s="191" t="s">
        <v>189</v>
      </c>
      <c r="E92" s="10" t="s">
        <v>28</v>
      </c>
      <c r="F92" s="10" t="s">
        <v>29</v>
      </c>
      <c r="G92" s="10" t="s">
        <v>48</v>
      </c>
      <c r="H92" s="154">
        <v>2</v>
      </c>
      <c r="I92" s="79"/>
      <c r="J92" s="170">
        <v>1</v>
      </c>
      <c r="K92" s="164">
        <f t="shared" si="7"/>
        <v>1</v>
      </c>
      <c r="L92" s="47">
        <f>ZASOBY!N92-'ZASOBY-WŁ.'!L92</f>
        <v>0</v>
      </c>
      <c r="M92" s="47">
        <f>ZASOBY!O92-'ZASOBY-WŁ.'!M92</f>
        <v>1</v>
      </c>
      <c r="N92" s="164">
        <f t="shared" si="8"/>
        <v>23</v>
      </c>
      <c r="O92" s="47">
        <f>ZASOBY!Q92-'ZASOBY-WŁ.'!O92</f>
        <v>0</v>
      </c>
      <c r="P92" s="47">
        <f>ZASOBY!R92-'ZASOBY-WŁ.'!P92</f>
        <v>23</v>
      </c>
      <c r="Q92" s="69">
        <f t="shared" si="9"/>
        <v>371.74</v>
      </c>
      <c r="R92" s="70">
        <f>ZASOBY!T92-'ZASOBY-WŁ.'!R92</f>
        <v>0</v>
      </c>
      <c r="S92" s="70">
        <f>ZASOBY!U92-'ZASOBY-WŁ.'!S92</f>
        <v>371.74</v>
      </c>
      <c r="T92" s="69">
        <f t="shared" si="10"/>
        <v>357.06</v>
      </c>
      <c r="U92" s="70">
        <f>ZASOBY!W92-'ZASOBY-WŁ.'!U92</f>
        <v>0</v>
      </c>
      <c r="V92" s="70">
        <f>ZASOBY!X92-'ZASOBY-WŁ.'!V92</f>
        <v>357.06</v>
      </c>
      <c r="W92" s="47"/>
      <c r="X92" s="171">
        <v>1900</v>
      </c>
      <c r="Y92" s="71"/>
      <c r="Z92" s="46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</row>
    <row r="93" spans="1:119" ht="12.75" customHeight="1">
      <c r="A93" s="236">
        <v>2</v>
      </c>
      <c r="B93" s="48">
        <f t="shared" si="11"/>
        <v>85</v>
      </c>
      <c r="C93" s="49">
        <v>3054</v>
      </c>
      <c r="D93" s="192" t="s">
        <v>190</v>
      </c>
      <c r="E93" s="50" t="s">
        <v>28</v>
      </c>
      <c r="F93" s="50" t="s">
        <v>29</v>
      </c>
      <c r="G93" s="50" t="s">
        <v>48</v>
      </c>
      <c r="H93" s="155">
        <v>3</v>
      </c>
      <c r="I93" s="79"/>
      <c r="J93" s="170"/>
      <c r="K93" s="164">
        <f t="shared" si="7"/>
        <v>0</v>
      </c>
      <c r="L93" s="47">
        <f>ZASOBY!N93-'ZASOBY-WŁ.'!L93</f>
        <v>0</v>
      </c>
      <c r="M93" s="47">
        <f>ZASOBY!O93-'ZASOBY-WŁ.'!M93</f>
        <v>0</v>
      </c>
      <c r="N93" s="164">
        <f t="shared" si="8"/>
        <v>0</v>
      </c>
      <c r="O93" s="47">
        <f>ZASOBY!Q93-'ZASOBY-WŁ.'!O93</f>
        <v>0</v>
      </c>
      <c r="P93" s="47">
        <f>ZASOBY!R93-'ZASOBY-WŁ.'!P93</f>
        <v>0</v>
      </c>
      <c r="Q93" s="69">
        <f t="shared" si="9"/>
        <v>0</v>
      </c>
      <c r="R93" s="70">
        <f>ZASOBY!T93-'ZASOBY-WŁ.'!R93</f>
        <v>0</v>
      </c>
      <c r="S93" s="70">
        <f>ZASOBY!U93-'ZASOBY-WŁ.'!S93</f>
        <v>0</v>
      </c>
      <c r="T93" s="69">
        <f t="shared" si="10"/>
        <v>0</v>
      </c>
      <c r="U93" s="70">
        <f>ZASOBY!W93-'ZASOBY-WŁ.'!U93</f>
        <v>0</v>
      </c>
      <c r="V93" s="70">
        <f>ZASOBY!X93-'ZASOBY-WŁ.'!V93</f>
        <v>0</v>
      </c>
      <c r="W93" s="47"/>
      <c r="X93" s="47">
        <v>1905</v>
      </c>
      <c r="Y93" s="71"/>
      <c r="Z93" s="46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</row>
    <row r="94" spans="1:119" ht="12.75" customHeight="1">
      <c r="A94" s="40">
        <v>2</v>
      </c>
      <c r="B94" s="48">
        <f t="shared" si="11"/>
        <v>86</v>
      </c>
      <c r="C94" s="49">
        <v>6002</v>
      </c>
      <c r="D94" s="192" t="s">
        <v>190</v>
      </c>
      <c r="E94" s="50" t="s">
        <v>28</v>
      </c>
      <c r="F94" s="50" t="s">
        <v>29</v>
      </c>
      <c r="G94" s="50" t="s">
        <v>49</v>
      </c>
      <c r="H94" s="155" t="s">
        <v>50</v>
      </c>
      <c r="I94" s="79"/>
      <c r="J94" s="170"/>
      <c r="K94" s="164">
        <f t="shared" si="7"/>
        <v>1</v>
      </c>
      <c r="L94" s="47">
        <f>ZASOBY!N94-'ZASOBY-WŁ.'!L94</f>
        <v>0</v>
      </c>
      <c r="M94" s="47">
        <f>ZASOBY!O94-'ZASOBY-WŁ.'!M94</f>
        <v>1</v>
      </c>
      <c r="N94" s="164">
        <f t="shared" si="8"/>
        <v>3</v>
      </c>
      <c r="O94" s="47">
        <f>ZASOBY!Q94-'ZASOBY-WŁ.'!O94</f>
        <v>0</v>
      </c>
      <c r="P94" s="47">
        <f>ZASOBY!R94-'ZASOBY-WŁ.'!P94</f>
        <v>3</v>
      </c>
      <c r="Q94" s="69">
        <f t="shared" si="9"/>
        <v>61.89</v>
      </c>
      <c r="R94" s="70">
        <f>ZASOBY!T94-'ZASOBY-WŁ.'!R94</f>
        <v>0</v>
      </c>
      <c r="S94" s="70">
        <f>ZASOBY!U94-'ZASOBY-WŁ.'!S94</f>
        <v>61.89</v>
      </c>
      <c r="T94" s="69">
        <f t="shared" si="10"/>
        <v>0</v>
      </c>
      <c r="U94" s="70">
        <f>ZASOBY!W94-'ZASOBY-WŁ.'!U94</f>
        <v>0</v>
      </c>
      <c r="V94" s="70">
        <f>ZASOBY!X94-'ZASOBY-WŁ.'!V94</f>
        <v>0</v>
      </c>
      <c r="W94" s="47"/>
      <c r="X94" s="47">
        <v>1905</v>
      </c>
      <c r="Y94" s="71"/>
      <c r="Z94" s="46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</row>
    <row r="95" spans="1:119" ht="12.75" customHeight="1">
      <c r="A95" s="40">
        <v>2</v>
      </c>
      <c r="B95" s="48">
        <f t="shared" si="11"/>
        <v>87</v>
      </c>
      <c r="C95" s="49">
        <v>3055</v>
      </c>
      <c r="D95" s="192" t="s">
        <v>190</v>
      </c>
      <c r="E95" s="50" t="s">
        <v>28</v>
      </c>
      <c r="F95" s="50" t="s">
        <v>29</v>
      </c>
      <c r="G95" s="50" t="s">
        <v>48</v>
      </c>
      <c r="H95" s="155">
        <v>9</v>
      </c>
      <c r="I95" s="79"/>
      <c r="J95" s="170"/>
      <c r="K95" s="164">
        <f t="shared" si="7"/>
        <v>3</v>
      </c>
      <c r="L95" s="47">
        <f>ZASOBY!N95-'ZASOBY-WŁ.'!L95</f>
        <v>3</v>
      </c>
      <c r="M95" s="47">
        <f>ZASOBY!O95-'ZASOBY-WŁ.'!M95</f>
        <v>0</v>
      </c>
      <c r="N95" s="164">
        <f t="shared" si="8"/>
        <v>7</v>
      </c>
      <c r="O95" s="47">
        <f>ZASOBY!Q95-'ZASOBY-WŁ.'!O95</f>
        <v>7</v>
      </c>
      <c r="P95" s="47">
        <f>ZASOBY!R95-'ZASOBY-WŁ.'!P95</f>
        <v>0</v>
      </c>
      <c r="Q95" s="69">
        <f t="shared" si="9"/>
        <v>112.60999999999999</v>
      </c>
      <c r="R95" s="70">
        <f>ZASOBY!T95-'ZASOBY-WŁ.'!R95</f>
        <v>112.60999999999999</v>
      </c>
      <c r="S95" s="70">
        <f>ZASOBY!U95-'ZASOBY-WŁ.'!S95</f>
        <v>0</v>
      </c>
      <c r="T95" s="69">
        <f t="shared" si="10"/>
        <v>0</v>
      </c>
      <c r="U95" s="70">
        <f>ZASOBY!W95-'ZASOBY-WŁ.'!U95</f>
        <v>0</v>
      </c>
      <c r="V95" s="70">
        <f>ZASOBY!X95-'ZASOBY-WŁ.'!V95</f>
        <v>0</v>
      </c>
      <c r="W95" s="47"/>
      <c r="X95" s="47">
        <v>1920</v>
      </c>
      <c r="Y95" s="71"/>
      <c r="Z95" s="46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</row>
    <row r="96" spans="1:119" ht="12.75" customHeight="1">
      <c r="A96" s="40">
        <v>2</v>
      </c>
      <c r="B96" s="48">
        <f t="shared" si="11"/>
        <v>88</v>
      </c>
      <c r="C96" s="49">
        <v>3056</v>
      </c>
      <c r="D96" s="192" t="s">
        <v>190</v>
      </c>
      <c r="E96" s="50" t="s">
        <v>28</v>
      </c>
      <c r="F96" s="50" t="s">
        <v>29</v>
      </c>
      <c r="G96" s="50" t="s">
        <v>48</v>
      </c>
      <c r="H96" s="155">
        <v>10</v>
      </c>
      <c r="I96" s="79"/>
      <c r="J96" s="170"/>
      <c r="K96" s="164">
        <f t="shared" si="7"/>
        <v>6</v>
      </c>
      <c r="L96" s="47">
        <f>ZASOBY!N96-'ZASOBY-WŁ.'!L96</f>
        <v>6</v>
      </c>
      <c r="M96" s="47">
        <f>ZASOBY!O96-'ZASOBY-WŁ.'!M96</f>
        <v>0</v>
      </c>
      <c r="N96" s="164">
        <f t="shared" si="8"/>
        <v>20</v>
      </c>
      <c r="O96" s="47">
        <f>ZASOBY!Q96-'ZASOBY-WŁ.'!O96</f>
        <v>20</v>
      </c>
      <c r="P96" s="47">
        <f>ZASOBY!R96-'ZASOBY-WŁ.'!P96</f>
        <v>0</v>
      </c>
      <c r="Q96" s="69">
        <f t="shared" si="9"/>
        <v>388.23999999999995</v>
      </c>
      <c r="R96" s="70">
        <f>ZASOBY!T96-'ZASOBY-WŁ.'!R96</f>
        <v>388.23999999999995</v>
      </c>
      <c r="S96" s="70">
        <f>ZASOBY!U96-'ZASOBY-WŁ.'!S96</f>
        <v>0</v>
      </c>
      <c r="T96" s="69">
        <f t="shared" si="10"/>
        <v>0</v>
      </c>
      <c r="U96" s="70">
        <f>ZASOBY!W96-'ZASOBY-WŁ.'!U96</f>
        <v>0</v>
      </c>
      <c r="V96" s="70">
        <f>ZASOBY!X96-'ZASOBY-WŁ.'!V96</f>
        <v>0</v>
      </c>
      <c r="W96" s="47"/>
      <c r="X96" s="47">
        <v>1900</v>
      </c>
      <c r="Y96" s="71"/>
      <c r="Z96" s="46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</row>
    <row r="97" spans="1:119" ht="12.75" customHeight="1">
      <c r="A97" s="40">
        <v>2</v>
      </c>
      <c r="B97" s="48">
        <f t="shared" si="11"/>
        <v>89</v>
      </c>
      <c r="C97" s="49">
        <v>3057</v>
      </c>
      <c r="D97" s="192" t="s">
        <v>190</v>
      </c>
      <c r="E97" s="50" t="s">
        <v>28</v>
      </c>
      <c r="F97" s="50" t="s">
        <v>29</v>
      </c>
      <c r="G97" s="50" t="s">
        <v>48</v>
      </c>
      <c r="H97" s="155">
        <v>12</v>
      </c>
      <c r="I97" s="79"/>
      <c r="J97" s="170"/>
      <c r="K97" s="164">
        <f t="shared" si="7"/>
        <v>6</v>
      </c>
      <c r="L97" s="47">
        <f>ZASOBY!N97-'ZASOBY-WŁ.'!L97</f>
        <v>6</v>
      </c>
      <c r="M97" s="47">
        <f>ZASOBY!O97-'ZASOBY-WŁ.'!M97</f>
        <v>0</v>
      </c>
      <c r="N97" s="164">
        <f t="shared" si="8"/>
        <v>17</v>
      </c>
      <c r="O97" s="47">
        <f>ZASOBY!Q97-'ZASOBY-WŁ.'!O97</f>
        <v>17</v>
      </c>
      <c r="P97" s="47">
        <f>ZASOBY!R97-'ZASOBY-WŁ.'!P97</f>
        <v>0</v>
      </c>
      <c r="Q97" s="69">
        <f t="shared" si="9"/>
        <v>302.08</v>
      </c>
      <c r="R97" s="70">
        <f>ZASOBY!T97-'ZASOBY-WŁ.'!R97</f>
        <v>302.08</v>
      </c>
      <c r="S97" s="70">
        <f>ZASOBY!U97-'ZASOBY-WŁ.'!S97</f>
        <v>0</v>
      </c>
      <c r="T97" s="69">
        <f t="shared" si="10"/>
        <v>0</v>
      </c>
      <c r="U97" s="70">
        <f>ZASOBY!W97-'ZASOBY-WŁ.'!U97</f>
        <v>0</v>
      </c>
      <c r="V97" s="70">
        <f>ZASOBY!X97-'ZASOBY-WŁ.'!V97</f>
        <v>0</v>
      </c>
      <c r="W97" s="47"/>
      <c r="X97" s="47">
        <v>1895</v>
      </c>
      <c r="Y97" s="71"/>
      <c r="Z97" s="46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</row>
    <row r="98" spans="1:119" ht="12.75" customHeight="1">
      <c r="A98" s="40">
        <v>2</v>
      </c>
      <c r="B98" s="8">
        <f t="shared" si="11"/>
        <v>90</v>
      </c>
      <c r="C98" s="9">
        <v>1041</v>
      </c>
      <c r="D98" s="191" t="s">
        <v>189</v>
      </c>
      <c r="E98" s="10" t="s">
        <v>28</v>
      </c>
      <c r="F98" s="10" t="s">
        <v>29</v>
      </c>
      <c r="G98" s="10" t="s">
        <v>48</v>
      </c>
      <c r="H98" s="154" t="s">
        <v>51</v>
      </c>
      <c r="I98" s="79">
        <v>1</v>
      </c>
      <c r="J98" s="170"/>
      <c r="K98" s="164">
        <f t="shared" si="7"/>
        <v>10</v>
      </c>
      <c r="L98" s="47">
        <f>ZASOBY!N98-'ZASOBY-WŁ.'!L98</f>
        <v>10</v>
      </c>
      <c r="M98" s="47">
        <f>ZASOBY!O98-'ZASOBY-WŁ.'!M98</f>
        <v>0</v>
      </c>
      <c r="N98" s="164">
        <f t="shared" si="8"/>
        <v>32</v>
      </c>
      <c r="O98" s="47">
        <f>ZASOBY!Q98-'ZASOBY-WŁ.'!O98</f>
        <v>32</v>
      </c>
      <c r="P98" s="47">
        <f>ZASOBY!R98-'ZASOBY-WŁ.'!P98</f>
        <v>0</v>
      </c>
      <c r="Q98" s="69">
        <f t="shared" si="9"/>
        <v>556.64</v>
      </c>
      <c r="R98" s="70">
        <f>ZASOBY!T98-'ZASOBY-WŁ.'!R98</f>
        <v>556.64</v>
      </c>
      <c r="S98" s="70">
        <f>ZASOBY!U98-'ZASOBY-WŁ.'!S98</f>
        <v>0</v>
      </c>
      <c r="T98" s="69">
        <f t="shared" si="10"/>
        <v>556.64</v>
      </c>
      <c r="U98" s="70">
        <f>ZASOBY!W98-'ZASOBY-WŁ.'!U98</f>
        <v>556.64</v>
      </c>
      <c r="V98" s="70">
        <f>ZASOBY!X98-'ZASOBY-WŁ.'!V98</f>
        <v>0</v>
      </c>
      <c r="W98" s="47"/>
      <c r="X98" s="47">
        <v>1906</v>
      </c>
      <c r="Y98" s="71"/>
      <c r="Z98" s="46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</row>
    <row r="99" spans="1:119" ht="12.75" customHeight="1">
      <c r="A99" s="40">
        <v>5</v>
      </c>
      <c r="B99" s="48">
        <f t="shared" si="11"/>
        <v>91</v>
      </c>
      <c r="C99" s="49">
        <v>3202</v>
      </c>
      <c r="D99" s="192" t="s">
        <v>190</v>
      </c>
      <c r="E99" s="50" t="s">
        <v>28</v>
      </c>
      <c r="F99" s="50" t="s">
        <v>29</v>
      </c>
      <c r="G99" s="50" t="s">
        <v>52</v>
      </c>
      <c r="H99" s="155">
        <v>25</v>
      </c>
      <c r="I99" s="79"/>
      <c r="J99" s="170"/>
      <c r="K99" s="164">
        <f t="shared" si="7"/>
        <v>1</v>
      </c>
      <c r="L99" s="47">
        <f>ZASOBY!N99-'ZASOBY-WŁ.'!L99</f>
        <v>1</v>
      </c>
      <c r="M99" s="47">
        <f>ZASOBY!O99-'ZASOBY-WŁ.'!M99</f>
        <v>0</v>
      </c>
      <c r="N99" s="164">
        <f t="shared" si="8"/>
        <v>2</v>
      </c>
      <c r="O99" s="47">
        <f>ZASOBY!Q99-'ZASOBY-WŁ.'!O99</f>
        <v>2</v>
      </c>
      <c r="P99" s="47">
        <f>ZASOBY!R99-'ZASOBY-WŁ.'!P99</f>
        <v>0</v>
      </c>
      <c r="Q99" s="69">
        <f t="shared" si="9"/>
        <v>26.620000000000005</v>
      </c>
      <c r="R99" s="70">
        <f>ZASOBY!T99-'ZASOBY-WŁ.'!R99</f>
        <v>26.620000000000005</v>
      </c>
      <c r="S99" s="70">
        <f>ZASOBY!U99-'ZASOBY-WŁ.'!S99</f>
        <v>0</v>
      </c>
      <c r="T99" s="69">
        <f t="shared" si="10"/>
        <v>26.620000000000005</v>
      </c>
      <c r="U99" s="70">
        <f>ZASOBY!W99-'ZASOBY-WŁ.'!U99</f>
        <v>26.620000000000005</v>
      </c>
      <c r="V99" s="70">
        <f>ZASOBY!X99-'ZASOBY-WŁ.'!V99</f>
        <v>0</v>
      </c>
      <c r="W99" s="47"/>
      <c r="X99" s="47">
        <v>1928</v>
      </c>
      <c r="Y99" s="71"/>
      <c r="Z99" s="46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</row>
    <row r="100" spans="1:119" ht="12.75" customHeight="1">
      <c r="A100" s="40">
        <v>2</v>
      </c>
      <c r="B100" s="48">
        <f t="shared" si="11"/>
        <v>92</v>
      </c>
      <c r="C100" s="49">
        <v>3034</v>
      </c>
      <c r="D100" s="192" t="s">
        <v>190</v>
      </c>
      <c r="E100" s="50" t="s">
        <v>28</v>
      </c>
      <c r="F100" s="50" t="s">
        <v>29</v>
      </c>
      <c r="G100" s="50" t="s">
        <v>53</v>
      </c>
      <c r="H100" s="155">
        <v>1</v>
      </c>
      <c r="I100" s="79"/>
      <c r="J100" s="170"/>
      <c r="K100" s="164">
        <f t="shared" si="7"/>
        <v>2</v>
      </c>
      <c r="L100" s="47">
        <f>ZASOBY!N100-'ZASOBY-WŁ.'!L100</f>
        <v>1</v>
      </c>
      <c r="M100" s="47">
        <f>ZASOBY!O100-'ZASOBY-WŁ.'!M100</f>
        <v>1</v>
      </c>
      <c r="N100" s="164">
        <f t="shared" si="8"/>
        <v>7</v>
      </c>
      <c r="O100" s="47">
        <f>ZASOBY!Q100-'ZASOBY-WŁ.'!O100</f>
        <v>3</v>
      </c>
      <c r="P100" s="47">
        <f>ZASOBY!R100-'ZASOBY-WŁ.'!P100</f>
        <v>4</v>
      </c>
      <c r="Q100" s="69">
        <f t="shared" si="9"/>
        <v>113.72</v>
      </c>
      <c r="R100" s="70">
        <f>ZASOBY!T100-'ZASOBY-WŁ.'!R100</f>
        <v>60.519999999999996</v>
      </c>
      <c r="S100" s="70">
        <f>ZASOBY!U100-'ZASOBY-WŁ.'!S100</f>
        <v>53.199999999999996</v>
      </c>
      <c r="T100" s="69">
        <f t="shared" si="10"/>
        <v>0</v>
      </c>
      <c r="U100" s="70">
        <f>ZASOBY!W100-'ZASOBY-WŁ.'!U100</f>
        <v>0</v>
      </c>
      <c r="V100" s="70">
        <f>ZASOBY!X100-'ZASOBY-WŁ.'!V100</f>
        <v>0</v>
      </c>
      <c r="W100" s="47"/>
      <c r="X100" s="47">
        <v>1900</v>
      </c>
      <c r="Y100" s="71"/>
      <c r="Z100" s="46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</row>
    <row r="101" spans="1:119" ht="12.75" customHeight="1">
      <c r="A101" s="40">
        <v>2</v>
      </c>
      <c r="B101" s="48">
        <f t="shared" si="11"/>
        <v>93</v>
      </c>
      <c r="C101" s="49">
        <v>3034</v>
      </c>
      <c r="D101" s="192" t="s">
        <v>190</v>
      </c>
      <c r="E101" s="50" t="s">
        <v>28</v>
      </c>
      <c r="F101" s="50" t="s">
        <v>29</v>
      </c>
      <c r="G101" s="50" t="s">
        <v>53</v>
      </c>
      <c r="H101" s="155">
        <v>3</v>
      </c>
      <c r="I101" s="79"/>
      <c r="J101" s="170"/>
      <c r="K101" s="164">
        <f t="shared" si="7"/>
        <v>8</v>
      </c>
      <c r="L101" s="47">
        <f>ZASOBY!N101-'ZASOBY-WŁ.'!L101</f>
        <v>8</v>
      </c>
      <c r="M101" s="47">
        <f>ZASOBY!O101-'ZASOBY-WŁ.'!M101</f>
        <v>0</v>
      </c>
      <c r="N101" s="164">
        <f t="shared" si="8"/>
        <v>27</v>
      </c>
      <c r="O101" s="47">
        <f>ZASOBY!Q101-'ZASOBY-WŁ.'!O101</f>
        <v>27</v>
      </c>
      <c r="P101" s="47">
        <f>ZASOBY!R101-'ZASOBY-WŁ.'!P101</f>
        <v>0</v>
      </c>
      <c r="Q101" s="69">
        <f t="shared" si="9"/>
        <v>475.62</v>
      </c>
      <c r="R101" s="70">
        <f>ZASOBY!T101-'ZASOBY-WŁ.'!R101</f>
        <v>475.62</v>
      </c>
      <c r="S101" s="70">
        <f>ZASOBY!U101-'ZASOBY-WŁ.'!S101</f>
        <v>0</v>
      </c>
      <c r="T101" s="69">
        <f t="shared" si="10"/>
        <v>0</v>
      </c>
      <c r="U101" s="70">
        <f>ZASOBY!W101-'ZASOBY-WŁ.'!U101</f>
        <v>0</v>
      </c>
      <c r="V101" s="70">
        <f>ZASOBY!X101-'ZASOBY-WŁ.'!V101</f>
        <v>0</v>
      </c>
      <c r="W101" s="47"/>
      <c r="X101" s="47">
        <v>1900</v>
      </c>
      <c r="Y101" s="71"/>
      <c r="Z101" s="46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</row>
    <row r="102" spans="1:119" ht="12.75" customHeight="1">
      <c r="A102" s="40">
        <v>2</v>
      </c>
      <c r="B102" s="8">
        <f t="shared" si="11"/>
        <v>94</v>
      </c>
      <c r="C102" s="9">
        <v>6017</v>
      </c>
      <c r="D102" s="191" t="s">
        <v>189</v>
      </c>
      <c r="E102" s="10" t="s">
        <v>28</v>
      </c>
      <c r="F102" s="10" t="s">
        <v>29</v>
      </c>
      <c r="G102" s="10" t="s">
        <v>53</v>
      </c>
      <c r="H102" s="154">
        <v>5</v>
      </c>
      <c r="I102" s="79"/>
      <c r="J102" s="170">
        <v>1</v>
      </c>
      <c r="K102" s="164">
        <f t="shared" si="7"/>
        <v>2</v>
      </c>
      <c r="L102" s="47">
        <f>ZASOBY!N102-'ZASOBY-WŁ.'!L102</f>
        <v>0</v>
      </c>
      <c r="M102" s="47">
        <f>ZASOBY!O102-'ZASOBY-WŁ.'!M102</f>
        <v>2</v>
      </c>
      <c r="N102" s="164">
        <f t="shared" si="8"/>
        <v>18</v>
      </c>
      <c r="O102" s="47">
        <f>ZASOBY!Q102-'ZASOBY-WŁ.'!O102</f>
        <v>0</v>
      </c>
      <c r="P102" s="47">
        <f>ZASOBY!R102-'ZASOBY-WŁ.'!P102</f>
        <v>18</v>
      </c>
      <c r="Q102" s="69">
        <f t="shared" si="9"/>
        <v>254.64</v>
      </c>
      <c r="R102" s="70">
        <f>ZASOBY!T102-'ZASOBY-WŁ.'!R102</f>
        <v>0</v>
      </c>
      <c r="S102" s="70">
        <f>ZASOBY!U102-'ZASOBY-WŁ.'!S102</f>
        <v>254.64</v>
      </c>
      <c r="T102" s="69">
        <f t="shared" si="10"/>
        <v>254.64</v>
      </c>
      <c r="U102" s="70">
        <f>ZASOBY!W102-'ZASOBY-WŁ.'!U102</f>
        <v>0</v>
      </c>
      <c r="V102" s="70">
        <f>ZASOBY!X102-'ZASOBY-WŁ.'!V102</f>
        <v>254.64</v>
      </c>
      <c r="W102" s="47"/>
      <c r="X102" s="47">
        <v>1902</v>
      </c>
      <c r="Y102" s="71"/>
      <c r="Z102" s="46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</row>
    <row r="103" spans="1:119" ht="12.75" customHeight="1">
      <c r="A103" s="40">
        <v>2</v>
      </c>
      <c r="B103" s="8">
        <f t="shared" si="11"/>
        <v>95</v>
      </c>
      <c r="C103" s="9">
        <v>3061</v>
      </c>
      <c r="D103" s="191" t="s">
        <v>189</v>
      </c>
      <c r="E103" s="10" t="s">
        <v>28</v>
      </c>
      <c r="F103" s="10" t="s">
        <v>29</v>
      </c>
      <c r="G103" s="10" t="s">
        <v>53</v>
      </c>
      <c r="H103" s="154">
        <v>7</v>
      </c>
      <c r="I103" s="79">
        <v>1</v>
      </c>
      <c r="J103" s="170"/>
      <c r="K103" s="164">
        <f t="shared" si="7"/>
        <v>3</v>
      </c>
      <c r="L103" s="47">
        <f>ZASOBY!N103-'ZASOBY-WŁ.'!L103</f>
        <v>3</v>
      </c>
      <c r="M103" s="47">
        <f>ZASOBY!O103-'ZASOBY-WŁ.'!M103</f>
        <v>0</v>
      </c>
      <c r="N103" s="164">
        <f t="shared" si="8"/>
        <v>10</v>
      </c>
      <c r="O103" s="47">
        <f>ZASOBY!Q103-'ZASOBY-WŁ.'!O103</f>
        <v>10</v>
      </c>
      <c r="P103" s="47">
        <f>ZASOBY!R103-'ZASOBY-WŁ.'!P103</f>
        <v>0</v>
      </c>
      <c r="Q103" s="69">
        <f t="shared" si="9"/>
        <v>215.98</v>
      </c>
      <c r="R103" s="70">
        <f>ZASOBY!T103-'ZASOBY-WŁ.'!R103</f>
        <v>215.98</v>
      </c>
      <c r="S103" s="70">
        <f>ZASOBY!U103-'ZASOBY-WŁ.'!S103</f>
        <v>0</v>
      </c>
      <c r="T103" s="69">
        <f t="shared" si="10"/>
        <v>0</v>
      </c>
      <c r="U103" s="70">
        <f>ZASOBY!W103-'ZASOBY-WŁ.'!U103</f>
        <v>0</v>
      </c>
      <c r="V103" s="70">
        <f>ZASOBY!X103-'ZASOBY-WŁ.'!V103</f>
        <v>0</v>
      </c>
      <c r="W103" s="47"/>
      <c r="X103" s="47">
        <v>1901</v>
      </c>
      <c r="Y103" s="71"/>
      <c r="Z103" s="46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</row>
    <row r="104" spans="1:119" ht="12.75" customHeight="1">
      <c r="A104" s="40">
        <v>2</v>
      </c>
      <c r="B104" s="8">
        <f t="shared" si="11"/>
        <v>96</v>
      </c>
      <c r="C104" s="9">
        <v>3072</v>
      </c>
      <c r="D104" s="191" t="s">
        <v>189</v>
      </c>
      <c r="E104" s="10" t="s">
        <v>28</v>
      </c>
      <c r="F104" s="10" t="s">
        <v>29</v>
      </c>
      <c r="G104" s="10" t="s">
        <v>53</v>
      </c>
      <c r="H104" s="154" t="s">
        <v>54</v>
      </c>
      <c r="I104" s="79">
        <v>1</v>
      </c>
      <c r="J104" s="170"/>
      <c r="K104" s="164">
        <f t="shared" si="7"/>
        <v>7</v>
      </c>
      <c r="L104" s="47">
        <f>ZASOBY!N104-'ZASOBY-WŁ.'!L104</f>
        <v>7</v>
      </c>
      <c r="M104" s="47">
        <f>ZASOBY!O104-'ZASOBY-WŁ.'!M104</f>
        <v>0</v>
      </c>
      <c r="N104" s="164">
        <f t="shared" si="8"/>
        <v>16</v>
      </c>
      <c r="O104" s="47">
        <f>ZASOBY!Q104-'ZASOBY-WŁ.'!O104</f>
        <v>16</v>
      </c>
      <c r="P104" s="47">
        <f>ZASOBY!R104-'ZASOBY-WŁ.'!P104</f>
        <v>0</v>
      </c>
      <c r="Q104" s="69">
        <f t="shared" si="9"/>
        <v>269.73</v>
      </c>
      <c r="R104" s="70">
        <f>ZASOBY!T104-'ZASOBY-WŁ.'!R104</f>
        <v>269.73</v>
      </c>
      <c r="S104" s="70">
        <f>ZASOBY!U104-'ZASOBY-WŁ.'!S104</f>
        <v>0</v>
      </c>
      <c r="T104" s="69">
        <f t="shared" si="10"/>
        <v>0</v>
      </c>
      <c r="U104" s="70">
        <f>ZASOBY!W104-'ZASOBY-WŁ.'!U104</f>
        <v>0</v>
      </c>
      <c r="V104" s="70">
        <f>ZASOBY!X104-'ZASOBY-WŁ.'!V104</f>
        <v>0</v>
      </c>
      <c r="W104" s="47"/>
      <c r="X104" s="47">
        <v>1901</v>
      </c>
      <c r="Y104" s="71"/>
      <c r="Z104" s="46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</row>
    <row r="105" spans="1:119" ht="12.75" customHeight="1">
      <c r="A105" s="40">
        <v>2</v>
      </c>
      <c r="B105" s="48">
        <f t="shared" si="11"/>
        <v>97</v>
      </c>
      <c r="C105" s="49">
        <v>3062</v>
      </c>
      <c r="D105" s="192" t="s">
        <v>190</v>
      </c>
      <c r="E105" s="50" t="s">
        <v>28</v>
      </c>
      <c r="F105" s="50" t="s">
        <v>29</v>
      </c>
      <c r="G105" s="50" t="s">
        <v>53</v>
      </c>
      <c r="H105" s="155">
        <v>8</v>
      </c>
      <c r="I105" s="79"/>
      <c r="J105" s="170"/>
      <c r="K105" s="164">
        <f t="shared" si="7"/>
        <v>2</v>
      </c>
      <c r="L105" s="47">
        <f>ZASOBY!N105-'ZASOBY-WŁ.'!L105</f>
        <v>2</v>
      </c>
      <c r="M105" s="47">
        <f>ZASOBY!O105-'ZASOBY-WŁ.'!M105</f>
        <v>0</v>
      </c>
      <c r="N105" s="164">
        <f t="shared" si="8"/>
        <v>5</v>
      </c>
      <c r="O105" s="47">
        <f>ZASOBY!Q105-'ZASOBY-WŁ.'!O105</f>
        <v>5</v>
      </c>
      <c r="P105" s="47">
        <f>ZASOBY!R105-'ZASOBY-WŁ.'!P105</f>
        <v>0</v>
      </c>
      <c r="Q105" s="69">
        <f t="shared" si="9"/>
        <v>91.88000000000001</v>
      </c>
      <c r="R105" s="70">
        <f>ZASOBY!T105-'ZASOBY-WŁ.'!R105</f>
        <v>91.88000000000001</v>
      </c>
      <c r="S105" s="70">
        <f>ZASOBY!U105-'ZASOBY-WŁ.'!S105</f>
        <v>0</v>
      </c>
      <c r="T105" s="69">
        <f t="shared" si="10"/>
        <v>0</v>
      </c>
      <c r="U105" s="70">
        <f>ZASOBY!W105-'ZASOBY-WŁ.'!U105</f>
        <v>0</v>
      </c>
      <c r="V105" s="70">
        <f>ZASOBY!X105-'ZASOBY-WŁ.'!V105</f>
        <v>0</v>
      </c>
      <c r="W105" s="47"/>
      <c r="X105" s="47">
        <v>1915</v>
      </c>
      <c r="Y105" s="71"/>
      <c r="Z105" s="46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1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</row>
    <row r="106" spans="1:119" ht="12.75" customHeight="1">
      <c r="A106" s="40">
        <v>2</v>
      </c>
      <c r="B106" s="8">
        <f t="shared" si="11"/>
        <v>98</v>
      </c>
      <c r="C106" s="9">
        <v>3063</v>
      </c>
      <c r="D106" s="191" t="s">
        <v>189</v>
      </c>
      <c r="E106" s="10" t="s">
        <v>28</v>
      </c>
      <c r="F106" s="10" t="s">
        <v>29</v>
      </c>
      <c r="G106" s="10" t="s">
        <v>53</v>
      </c>
      <c r="H106" s="154">
        <v>13</v>
      </c>
      <c r="I106" s="79">
        <v>1</v>
      </c>
      <c r="J106" s="170"/>
      <c r="K106" s="164">
        <f t="shared" si="7"/>
        <v>6</v>
      </c>
      <c r="L106" s="47">
        <f>ZASOBY!N106-'ZASOBY-WŁ.'!L106</f>
        <v>6</v>
      </c>
      <c r="M106" s="47">
        <f>ZASOBY!O106-'ZASOBY-WŁ.'!M106</f>
        <v>0</v>
      </c>
      <c r="N106" s="164">
        <f t="shared" si="8"/>
        <v>16</v>
      </c>
      <c r="O106" s="47">
        <f>ZASOBY!Q106-'ZASOBY-WŁ.'!O106</f>
        <v>16</v>
      </c>
      <c r="P106" s="47">
        <f>ZASOBY!R106-'ZASOBY-WŁ.'!P106</f>
        <v>0</v>
      </c>
      <c r="Q106" s="69">
        <f t="shared" si="9"/>
        <v>235.82</v>
      </c>
      <c r="R106" s="70">
        <f>ZASOBY!T106-'ZASOBY-WŁ.'!R106</f>
        <v>235.82</v>
      </c>
      <c r="S106" s="70">
        <f>ZASOBY!U106-'ZASOBY-WŁ.'!S106</f>
        <v>0</v>
      </c>
      <c r="T106" s="69">
        <f t="shared" si="10"/>
        <v>0</v>
      </c>
      <c r="U106" s="70">
        <f>ZASOBY!W106-'ZASOBY-WŁ.'!U106</f>
        <v>0</v>
      </c>
      <c r="V106" s="70">
        <f>ZASOBY!X106-'ZASOBY-WŁ.'!V106</f>
        <v>0</v>
      </c>
      <c r="W106" s="47"/>
      <c r="X106" s="47">
        <v>1900</v>
      </c>
      <c r="Y106" s="71"/>
      <c r="Z106" s="46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</row>
    <row r="107" spans="1:119" ht="12.75" customHeight="1">
      <c r="A107" s="40">
        <v>2</v>
      </c>
      <c r="B107" s="48">
        <f t="shared" si="11"/>
        <v>99</v>
      </c>
      <c r="C107" s="49">
        <v>3064</v>
      </c>
      <c r="D107" s="192" t="s">
        <v>190</v>
      </c>
      <c r="E107" s="50" t="s">
        <v>28</v>
      </c>
      <c r="F107" s="50" t="s">
        <v>29</v>
      </c>
      <c r="G107" s="50" t="s">
        <v>53</v>
      </c>
      <c r="H107" s="155">
        <v>14</v>
      </c>
      <c r="I107" s="79"/>
      <c r="J107" s="170"/>
      <c r="K107" s="164">
        <f t="shared" si="7"/>
        <v>2</v>
      </c>
      <c r="L107" s="47">
        <f>ZASOBY!N107-'ZASOBY-WŁ.'!L107</f>
        <v>2</v>
      </c>
      <c r="M107" s="47">
        <f>ZASOBY!O107-'ZASOBY-WŁ.'!M107</f>
        <v>0</v>
      </c>
      <c r="N107" s="164">
        <f t="shared" si="8"/>
        <v>8</v>
      </c>
      <c r="O107" s="47">
        <f>ZASOBY!Q107-'ZASOBY-WŁ.'!O107</f>
        <v>8</v>
      </c>
      <c r="P107" s="47">
        <f>ZASOBY!R107-'ZASOBY-WŁ.'!P107</f>
        <v>0</v>
      </c>
      <c r="Q107" s="69">
        <f t="shared" si="9"/>
        <v>102.41999999999999</v>
      </c>
      <c r="R107" s="70">
        <f>ZASOBY!T107-'ZASOBY-WŁ.'!R107</f>
        <v>102.41999999999999</v>
      </c>
      <c r="S107" s="70">
        <f>ZASOBY!U107-'ZASOBY-WŁ.'!S107</f>
        <v>0</v>
      </c>
      <c r="T107" s="69">
        <f t="shared" si="10"/>
        <v>0</v>
      </c>
      <c r="U107" s="70">
        <f>ZASOBY!W107-'ZASOBY-WŁ.'!U107</f>
        <v>0</v>
      </c>
      <c r="V107" s="70">
        <f>ZASOBY!X107-'ZASOBY-WŁ.'!V107</f>
        <v>0</v>
      </c>
      <c r="W107" s="47"/>
      <c r="X107" s="47">
        <v>1900</v>
      </c>
      <c r="Y107" s="71"/>
      <c r="Z107" s="46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17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</row>
    <row r="108" spans="1:119" ht="12.75" customHeight="1">
      <c r="A108" s="40">
        <v>2</v>
      </c>
      <c r="B108" s="8">
        <f t="shared" si="11"/>
        <v>100</v>
      </c>
      <c r="C108" s="9">
        <v>3065</v>
      </c>
      <c r="D108" s="191" t="s">
        <v>189</v>
      </c>
      <c r="E108" s="10" t="s">
        <v>28</v>
      </c>
      <c r="F108" s="10" t="s">
        <v>29</v>
      </c>
      <c r="G108" s="10" t="s">
        <v>53</v>
      </c>
      <c r="H108" s="154">
        <v>16</v>
      </c>
      <c r="I108" s="79">
        <v>1</v>
      </c>
      <c r="J108" s="170"/>
      <c r="K108" s="164">
        <f t="shared" si="7"/>
        <v>4</v>
      </c>
      <c r="L108" s="47">
        <f>ZASOBY!N108-'ZASOBY-WŁ.'!L108</f>
        <v>4</v>
      </c>
      <c r="M108" s="47">
        <f>ZASOBY!O108-'ZASOBY-WŁ.'!M108</f>
        <v>0</v>
      </c>
      <c r="N108" s="164">
        <f t="shared" si="8"/>
        <v>19</v>
      </c>
      <c r="O108" s="47">
        <f>ZASOBY!Q108-'ZASOBY-WŁ.'!O108</f>
        <v>19</v>
      </c>
      <c r="P108" s="47">
        <f>ZASOBY!R108-'ZASOBY-WŁ.'!P108</f>
        <v>0</v>
      </c>
      <c r="Q108" s="69">
        <f t="shared" si="9"/>
        <v>266.49</v>
      </c>
      <c r="R108" s="70">
        <f>ZASOBY!T108-'ZASOBY-WŁ.'!R108</f>
        <v>266.49</v>
      </c>
      <c r="S108" s="70">
        <f>ZASOBY!U108-'ZASOBY-WŁ.'!S108</f>
        <v>0</v>
      </c>
      <c r="T108" s="69">
        <f t="shared" si="10"/>
        <v>0</v>
      </c>
      <c r="U108" s="70">
        <f>ZASOBY!W108-'ZASOBY-WŁ.'!U108</f>
        <v>0</v>
      </c>
      <c r="V108" s="70">
        <f>ZASOBY!X108-'ZASOBY-WŁ.'!V108</f>
        <v>0</v>
      </c>
      <c r="W108" s="47"/>
      <c r="X108" s="47">
        <v>1900</v>
      </c>
      <c r="Y108" s="71"/>
      <c r="Z108" s="46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17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</row>
    <row r="109" spans="1:119" ht="12.75" customHeight="1">
      <c r="A109" s="40">
        <v>2</v>
      </c>
      <c r="B109" s="8">
        <f t="shared" si="11"/>
        <v>101</v>
      </c>
      <c r="C109" s="9">
        <v>3066</v>
      </c>
      <c r="D109" s="191" t="s">
        <v>189</v>
      </c>
      <c r="E109" s="10" t="s">
        <v>28</v>
      </c>
      <c r="F109" s="10" t="s">
        <v>29</v>
      </c>
      <c r="G109" s="10" t="s">
        <v>53</v>
      </c>
      <c r="H109" s="154">
        <v>28</v>
      </c>
      <c r="I109" s="79">
        <v>1</v>
      </c>
      <c r="J109" s="170"/>
      <c r="K109" s="164">
        <f t="shared" si="7"/>
        <v>5</v>
      </c>
      <c r="L109" s="47">
        <f>ZASOBY!N109-'ZASOBY-WŁ.'!L109</f>
        <v>5</v>
      </c>
      <c r="M109" s="47">
        <f>ZASOBY!O109-'ZASOBY-WŁ.'!M109</f>
        <v>0</v>
      </c>
      <c r="N109" s="164">
        <f t="shared" si="8"/>
        <v>21</v>
      </c>
      <c r="O109" s="47">
        <f>ZASOBY!Q109-'ZASOBY-WŁ.'!O109</f>
        <v>21</v>
      </c>
      <c r="P109" s="47">
        <f>ZASOBY!R109-'ZASOBY-WŁ.'!P109</f>
        <v>0</v>
      </c>
      <c r="Q109" s="69">
        <f t="shared" si="9"/>
        <v>341.28</v>
      </c>
      <c r="R109" s="70">
        <f>ZASOBY!T109-'ZASOBY-WŁ.'!R109</f>
        <v>341.28</v>
      </c>
      <c r="S109" s="70">
        <f>ZASOBY!U109-'ZASOBY-WŁ.'!S109</f>
        <v>0</v>
      </c>
      <c r="T109" s="69">
        <f t="shared" si="10"/>
        <v>0</v>
      </c>
      <c r="U109" s="70">
        <f>ZASOBY!W109-'ZASOBY-WŁ.'!U109</f>
        <v>0</v>
      </c>
      <c r="V109" s="70">
        <f>ZASOBY!X109-'ZASOBY-WŁ.'!V109</f>
        <v>0</v>
      </c>
      <c r="W109" s="47"/>
      <c r="X109" s="47">
        <v>1902</v>
      </c>
      <c r="Y109" s="237" t="s">
        <v>159</v>
      </c>
      <c r="Z109" s="46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</row>
    <row r="110" spans="1:119" ht="12.75" customHeight="1">
      <c r="A110" s="40">
        <v>2</v>
      </c>
      <c r="B110" s="8">
        <f t="shared" si="11"/>
        <v>102</v>
      </c>
      <c r="C110" s="9">
        <v>3067</v>
      </c>
      <c r="D110" s="191" t="s">
        <v>189</v>
      </c>
      <c r="E110" s="10" t="s">
        <v>28</v>
      </c>
      <c r="F110" s="10" t="s">
        <v>29</v>
      </c>
      <c r="G110" s="10" t="s">
        <v>53</v>
      </c>
      <c r="H110" s="154">
        <v>30</v>
      </c>
      <c r="I110" s="79">
        <v>1</v>
      </c>
      <c r="J110" s="170"/>
      <c r="K110" s="164">
        <f t="shared" si="7"/>
        <v>6</v>
      </c>
      <c r="L110" s="47">
        <f>ZASOBY!N110-'ZASOBY-WŁ.'!L110</f>
        <v>6</v>
      </c>
      <c r="M110" s="47">
        <f>ZASOBY!O110-'ZASOBY-WŁ.'!M110</f>
        <v>0</v>
      </c>
      <c r="N110" s="164">
        <f t="shared" si="8"/>
        <v>18</v>
      </c>
      <c r="O110" s="47">
        <f>ZASOBY!Q110-'ZASOBY-WŁ.'!O110</f>
        <v>18</v>
      </c>
      <c r="P110" s="47">
        <f>ZASOBY!R110-'ZASOBY-WŁ.'!P110</f>
        <v>0</v>
      </c>
      <c r="Q110" s="69">
        <f t="shared" si="9"/>
        <v>228.64</v>
      </c>
      <c r="R110" s="70">
        <f>ZASOBY!T110-'ZASOBY-WŁ.'!R110</f>
        <v>228.64</v>
      </c>
      <c r="S110" s="70">
        <f>ZASOBY!U110-'ZASOBY-WŁ.'!S110</f>
        <v>0</v>
      </c>
      <c r="T110" s="69">
        <f t="shared" si="10"/>
        <v>0</v>
      </c>
      <c r="U110" s="70">
        <f>ZASOBY!W110-'ZASOBY-WŁ.'!U110</f>
        <v>0</v>
      </c>
      <c r="V110" s="70">
        <f>ZASOBY!X110-'ZASOBY-WŁ.'!V110</f>
        <v>0</v>
      </c>
      <c r="W110" s="47"/>
      <c r="X110" s="47">
        <v>1902</v>
      </c>
      <c r="Y110" s="71"/>
      <c r="Z110" s="46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</row>
    <row r="111" spans="1:119" ht="12.75" customHeight="1">
      <c r="A111" s="40">
        <v>2</v>
      </c>
      <c r="B111" s="8">
        <f aca="true" t="shared" si="12" ref="B111:B117">+B110+1</f>
        <v>103</v>
      </c>
      <c r="C111" s="9">
        <v>3068</v>
      </c>
      <c r="D111" s="191" t="s">
        <v>189</v>
      </c>
      <c r="E111" s="10" t="s">
        <v>28</v>
      </c>
      <c r="F111" s="10" t="s">
        <v>29</v>
      </c>
      <c r="G111" s="10" t="s">
        <v>53</v>
      </c>
      <c r="H111" s="154">
        <v>32</v>
      </c>
      <c r="I111" s="79">
        <v>1</v>
      </c>
      <c r="J111" s="170"/>
      <c r="K111" s="164">
        <f t="shared" si="7"/>
        <v>6</v>
      </c>
      <c r="L111" s="47">
        <f>ZASOBY!N111-'ZASOBY-WŁ.'!L111</f>
        <v>6</v>
      </c>
      <c r="M111" s="47">
        <f>ZASOBY!O111-'ZASOBY-WŁ.'!M111</f>
        <v>0</v>
      </c>
      <c r="N111" s="164">
        <f t="shared" si="8"/>
        <v>23</v>
      </c>
      <c r="O111" s="47">
        <f>ZASOBY!Q111-'ZASOBY-WŁ.'!O111</f>
        <v>23</v>
      </c>
      <c r="P111" s="47">
        <f>ZASOBY!R111-'ZASOBY-WŁ.'!P111</f>
        <v>0</v>
      </c>
      <c r="Q111" s="69">
        <f t="shared" si="9"/>
        <v>405.15</v>
      </c>
      <c r="R111" s="70">
        <f>ZASOBY!T111-'ZASOBY-WŁ.'!R111</f>
        <v>405.15</v>
      </c>
      <c r="S111" s="70">
        <f>ZASOBY!U111-'ZASOBY-WŁ.'!S111</f>
        <v>0</v>
      </c>
      <c r="T111" s="69">
        <f t="shared" si="10"/>
        <v>0</v>
      </c>
      <c r="U111" s="70">
        <f>ZASOBY!W111-'ZASOBY-WŁ.'!U111</f>
        <v>0</v>
      </c>
      <c r="V111" s="70">
        <f>ZASOBY!X111-'ZASOBY-WŁ.'!V111</f>
        <v>0</v>
      </c>
      <c r="W111" s="47"/>
      <c r="X111" s="47">
        <v>1905</v>
      </c>
      <c r="Y111" s="71"/>
      <c r="Z111" s="46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</row>
    <row r="112" spans="1:119" ht="12.75" customHeight="1">
      <c r="A112" s="40">
        <v>2</v>
      </c>
      <c r="B112" s="48">
        <f t="shared" si="12"/>
        <v>104</v>
      </c>
      <c r="C112" s="49">
        <v>3069</v>
      </c>
      <c r="D112" s="192" t="s">
        <v>190</v>
      </c>
      <c r="E112" s="50" t="s">
        <v>28</v>
      </c>
      <c r="F112" s="50" t="s">
        <v>29</v>
      </c>
      <c r="G112" s="50" t="s">
        <v>53</v>
      </c>
      <c r="H112" s="155">
        <v>40</v>
      </c>
      <c r="I112" s="79"/>
      <c r="J112" s="170"/>
      <c r="K112" s="164">
        <f t="shared" si="7"/>
        <v>5</v>
      </c>
      <c r="L112" s="47">
        <f>ZASOBY!N112-'ZASOBY-WŁ.'!L112</f>
        <v>5</v>
      </c>
      <c r="M112" s="47">
        <f>ZASOBY!O112-'ZASOBY-WŁ.'!M112</f>
        <v>0</v>
      </c>
      <c r="N112" s="164">
        <f t="shared" si="8"/>
        <v>15</v>
      </c>
      <c r="O112" s="47">
        <f>ZASOBY!Q112-'ZASOBY-WŁ.'!O112</f>
        <v>15</v>
      </c>
      <c r="P112" s="47">
        <f>ZASOBY!R112-'ZASOBY-WŁ.'!P112</f>
        <v>0</v>
      </c>
      <c r="Q112" s="69">
        <f t="shared" si="9"/>
        <v>230.43</v>
      </c>
      <c r="R112" s="70">
        <f>ZASOBY!T112-'ZASOBY-WŁ.'!R112</f>
        <v>230.43</v>
      </c>
      <c r="S112" s="70">
        <f>ZASOBY!U112-'ZASOBY-WŁ.'!S112</f>
        <v>0</v>
      </c>
      <c r="T112" s="69">
        <f t="shared" si="10"/>
        <v>0</v>
      </c>
      <c r="U112" s="70">
        <f>ZASOBY!W112-'ZASOBY-WŁ.'!U112</f>
        <v>0</v>
      </c>
      <c r="V112" s="70">
        <f>ZASOBY!X112-'ZASOBY-WŁ.'!V112</f>
        <v>0</v>
      </c>
      <c r="W112" s="47"/>
      <c r="X112" s="47">
        <v>1905</v>
      </c>
      <c r="Y112" s="71"/>
      <c r="Z112" s="46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</row>
    <row r="113" spans="1:119" ht="12.75" customHeight="1">
      <c r="A113" s="40">
        <v>2</v>
      </c>
      <c r="B113" s="8">
        <f t="shared" si="12"/>
        <v>105</v>
      </c>
      <c r="C113" s="9">
        <v>3070</v>
      </c>
      <c r="D113" s="191" t="s">
        <v>189</v>
      </c>
      <c r="E113" s="10" t="s">
        <v>28</v>
      </c>
      <c r="F113" s="10" t="s">
        <v>29</v>
      </c>
      <c r="G113" s="10" t="s">
        <v>53</v>
      </c>
      <c r="H113" s="154">
        <v>41</v>
      </c>
      <c r="I113" s="79">
        <v>1</v>
      </c>
      <c r="J113" s="170"/>
      <c r="K113" s="164">
        <f t="shared" si="7"/>
        <v>4</v>
      </c>
      <c r="L113" s="47">
        <f>ZASOBY!N113-'ZASOBY-WŁ.'!L113</f>
        <v>4</v>
      </c>
      <c r="M113" s="47">
        <f>ZASOBY!O113-'ZASOBY-WŁ.'!M113</f>
        <v>0</v>
      </c>
      <c r="N113" s="164">
        <f t="shared" si="8"/>
        <v>13</v>
      </c>
      <c r="O113" s="47">
        <f>ZASOBY!Q113-'ZASOBY-WŁ.'!O113</f>
        <v>13</v>
      </c>
      <c r="P113" s="47">
        <f>ZASOBY!R113-'ZASOBY-WŁ.'!P113</f>
        <v>0</v>
      </c>
      <c r="Q113" s="69">
        <f t="shared" si="9"/>
        <v>161.67</v>
      </c>
      <c r="R113" s="70">
        <f>ZASOBY!T113-'ZASOBY-WŁ.'!R113</f>
        <v>161.67</v>
      </c>
      <c r="S113" s="70">
        <f>ZASOBY!U113-'ZASOBY-WŁ.'!S113</f>
        <v>0</v>
      </c>
      <c r="T113" s="69">
        <f t="shared" si="10"/>
        <v>0</v>
      </c>
      <c r="U113" s="70">
        <f>ZASOBY!W113-'ZASOBY-WŁ.'!U113</f>
        <v>0</v>
      </c>
      <c r="V113" s="70">
        <f>ZASOBY!X113-'ZASOBY-WŁ.'!V113</f>
        <v>0</v>
      </c>
      <c r="W113" s="47"/>
      <c r="X113" s="47">
        <v>1905</v>
      </c>
      <c r="Y113" s="71"/>
      <c r="Z113" s="46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</row>
    <row r="114" spans="1:119" ht="12.75" customHeight="1">
      <c r="A114" s="40">
        <v>2</v>
      </c>
      <c r="B114" s="8">
        <f t="shared" si="12"/>
        <v>106</v>
      </c>
      <c r="C114" s="9">
        <v>3071</v>
      </c>
      <c r="D114" s="191" t="s">
        <v>189</v>
      </c>
      <c r="E114" s="10" t="s">
        <v>28</v>
      </c>
      <c r="F114" s="10" t="s">
        <v>29</v>
      </c>
      <c r="G114" s="10" t="s">
        <v>53</v>
      </c>
      <c r="H114" s="154">
        <v>47</v>
      </c>
      <c r="I114" s="79">
        <v>1</v>
      </c>
      <c r="J114" s="170"/>
      <c r="K114" s="164">
        <f t="shared" si="7"/>
        <v>4</v>
      </c>
      <c r="L114" s="47">
        <f>ZASOBY!N114-'ZASOBY-WŁ.'!L114</f>
        <v>4</v>
      </c>
      <c r="M114" s="47">
        <f>ZASOBY!O114-'ZASOBY-WŁ.'!M114</f>
        <v>0</v>
      </c>
      <c r="N114" s="164">
        <f t="shared" si="8"/>
        <v>12</v>
      </c>
      <c r="O114" s="47">
        <f>ZASOBY!Q114-'ZASOBY-WŁ.'!O114</f>
        <v>12</v>
      </c>
      <c r="P114" s="47">
        <f>ZASOBY!R114-'ZASOBY-WŁ.'!P114</f>
        <v>0</v>
      </c>
      <c r="Q114" s="69">
        <f t="shared" si="9"/>
        <v>218.9</v>
      </c>
      <c r="R114" s="70">
        <f>ZASOBY!T114-'ZASOBY-WŁ.'!R114</f>
        <v>218.9</v>
      </c>
      <c r="S114" s="70">
        <f>ZASOBY!U114-'ZASOBY-WŁ.'!S114</f>
        <v>0</v>
      </c>
      <c r="T114" s="69">
        <f t="shared" si="10"/>
        <v>0</v>
      </c>
      <c r="U114" s="70">
        <f>ZASOBY!W114-'ZASOBY-WŁ.'!U114</f>
        <v>0</v>
      </c>
      <c r="V114" s="70">
        <f>ZASOBY!X114-'ZASOBY-WŁ.'!V114</f>
        <v>0</v>
      </c>
      <c r="W114" s="47"/>
      <c r="X114" s="47">
        <v>1905</v>
      </c>
      <c r="Y114" s="71"/>
      <c r="Z114" s="46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</row>
    <row r="115" spans="1:119" ht="12.75" customHeight="1">
      <c r="A115" s="40">
        <v>2</v>
      </c>
      <c r="B115" s="48">
        <f t="shared" si="12"/>
        <v>107</v>
      </c>
      <c r="C115" s="49">
        <v>3165</v>
      </c>
      <c r="D115" s="192" t="s">
        <v>190</v>
      </c>
      <c r="E115" s="50" t="s">
        <v>28</v>
      </c>
      <c r="F115" s="50" t="s">
        <v>29</v>
      </c>
      <c r="G115" s="50" t="s">
        <v>53</v>
      </c>
      <c r="H115" s="155">
        <v>53</v>
      </c>
      <c r="I115" s="79"/>
      <c r="J115" s="170"/>
      <c r="K115" s="164">
        <f t="shared" si="7"/>
        <v>2</v>
      </c>
      <c r="L115" s="47">
        <f>ZASOBY!N115-'ZASOBY-WŁ.'!L115</f>
        <v>2</v>
      </c>
      <c r="M115" s="47">
        <f>ZASOBY!O115-'ZASOBY-WŁ.'!M115</f>
        <v>0</v>
      </c>
      <c r="N115" s="164">
        <f t="shared" si="8"/>
        <v>9</v>
      </c>
      <c r="O115" s="47">
        <f>ZASOBY!Q115-'ZASOBY-WŁ.'!O115</f>
        <v>9</v>
      </c>
      <c r="P115" s="47">
        <f>ZASOBY!R115-'ZASOBY-WŁ.'!P115</f>
        <v>0</v>
      </c>
      <c r="Q115" s="69">
        <f t="shared" si="9"/>
        <v>150.99</v>
      </c>
      <c r="R115" s="70">
        <f>ZASOBY!T115-'ZASOBY-WŁ.'!R115</f>
        <v>150.99</v>
      </c>
      <c r="S115" s="70">
        <f>ZASOBY!U115-'ZASOBY-WŁ.'!S115</f>
        <v>0</v>
      </c>
      <c r="T115" s="69">
        <f t="shared" si="10"/>
        <v>0</v>
      </c>
      <c r="U115" s="70">
        <f>ZASOBY!W115-'ZASOBY-WŁ.'!U115</f>
        <v>0</v>
      </c>
      <c r="V115" s="70">
        <f>ZASOBY!X115-'ZASOBY-WŁ.'!V115</f>
        <v>0</v>
      </c>
      <c r="W115" s="47"/>
      <c r="X115" s="47">
        <v>1905</v>
      </c>
      <c r="Y115" s="71"/>
      <c r="Z115" s="46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17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</row>
    <row r="116" spans="1:119" ht="12.75" customHeight="1">
      <c r="A116" s="40">
        <v>5</v>
      </c>
      <c r="B116" s="48">
        <f t="shared" si="12"/>
        <v>108</v>
      </c>
      <c r="C116" s="49">
        <v>1042</v>
      </c>
      <c r="D116" s="192" t="s">
        <v>190</v>
      </c>
      <c r="E116" s="50" t="s">
        <v>28</v>
      </c>
      <c r="F116" s="50" t="s">
        <v>29</v>
      </c>
      <c r="G116" s="50" t="s">
        <v>55</v>
      </c>
      <c r="H116" s="155">
        <v>1</v>
      </c>
      <c r="I116" s="79"/>
      <c r="J116" s="170"/>
      <c r="K116" s="164">
        <f t="shared" si="7"/>
        <v>1</v>
      </c>
      <c r="L116" s="47">
        <f>ZASOBY!N116-'ZASOBY-WŁ.'!L116</f>
        <v>1</v>
      </c>
      <c r="M116" s="47">
        <f>ZASOBY!O116-'ZASOBY-WŁ.'!M116</f>
        <v>0</v>
      </c>
      <c r="N116" s="164">
        <f t="shared" si="8"/>
        <v>3</v>
      </c>
      <c r="O116" s="47">
        <f>ZASOBY!Q116-'ZASOBY-WŁ.'!O116</f>
        <v>3</v>
      </c>
      <c r="P116" s="47">
        <f>ZASOBY!R116-'ZASOBY-WŁ.'!P116</f>
        <v>0</v>
      </c>
      <c r="Q116" s="69">
        <f t="shared" si="9"/>
        <v>33.02999999999997</v>
      </c>
      <c r="R116" s="70">
        <f>ZASOBY!T116-'ZASOBY-WŁ.'!R116</f>
        <v>33.02999999999997</v>
      </c>
      <c r="S116" s="70">
        <f>ZASOBY!U116-'ZASOBY-WŁ.'!S116</f>
        <v>0</v>
      </c>
      <c r="T116" s="69">
        <f t="shared" si="10"/>
        <v>0</v>
      </c>
      <c r="U116" s="70">
        <f>ZASOBY!W116-'ZASOBY-WŁ.'!U116</f>
        <v>0</v>
      </c>
      <c r="V116" s="70">
        <f>ZASOBY!X116-'ZASOBY-WŁ.'!V116</f>
        <v>0</v>
      </c>
      <c r="W116" s="47"/>
      <c r="X116" s="47">
        <v>1928</v>
      </c>
      <c r="Y116" s="71"/>
      <c r="Z116" s="4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</row>
    <row r="117" spans="1:119" ht="12.75" customHeight="1">
      <c r="A117" s="40">
        <v>5</v>
      </c>
      <c r="B117" s="48">
        <f t="shared" si="12"/>
        <v>109</v>
      </c>
      <c r="C117" s="49">
        <v>3078</v>
      </c>
      <c r="D117" s="192" t="s">
        <v>190</v>
      </c>
      <c r="E117" s="50" t="s">
        <v>28</v>
      </c>
      <c r="F117" s="50" t="s">
        <v>29</v>
      </c>
      <c r="G117" s="50" t="s">
        <v>55</v>
      </c>
      <c r="H117" s="155">
        <v>3</v>
      </c>
      <c r="I117" s="79"/>
      <c r="J117" s="170"/>
      <c r="K117" s="164">
        <f t="shared" si="7"/>
        <v>1</v>
      </c>
      <c r="L117" s="47">
        <f>ZASOBY!N117-'ZASOBY-WŁ.'!L117</f>
        <v>1</v>
      </c>
      <c r="M117" s="47">
        <f>ZASOBY!O117-'ZASOBY-WŁ.'!M117</f>
        <v>0</v>
      </c>
      <c r="N117" s="164">
        <f t="shared" si="8"/>
        <v>4</v>
      </c>
      <c r="O117" s="47">
        <f>ZASOBY!Q117-'ZASOBY-WŁ.'!O117</f>
        <v>4</v>
      </c>
      <c r="P117" s="47">
        <f>ZASOBY!R117-'ZASOBY-WŁ.'!P117</f>
        <v>0</v>
      </c>
      <c r="Q117" s="69">
        <f t="shared" si="9"/>
        <v>42.75999999999999</v>
      </c>
      <c r="R117" s="70">
        <f>ZASOBY!T117-'ZASOBY-WŁ.'!R117</f>
        <v>42.75999999999999</v>
      </c>
      <c r="S117" s="70">
        <f>ZASOBY!U117-'ZASOBY-WŁ.'!S117</f>
        <v>0</v>
      </c>
      <c r="T117" s="69">
        <f t="shared" si="10"/>
        <v>0</v>
      </c>
      <c r="U117" s="70">
        <f>ZASOBY!W117-'ZASOBY-WŁ.'!U117</f>
        <v>0</v>
      </c>
      <c r="V117" s="70">
        <f>ZASOBY!X117-'ZASOBY-WŁ.'!V117</f>
        <v>0</v>
      </c>
      <c r="W117" s="47"/>
      <c r="X117" s="47">
        <v>1928</v>
      </c>
      <c r="Y117" s="71"/>
      <c r="Z117" s="4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</row>
    <row r="118" spans="1:119" ht="12.75" customHeight="1">
      <c r="A118" s="40">
        <v>5</v>
      </c>
      <c r="B118" s="8">
        <f>B117+1</f>
        <v>110</v>
      </c>
      <c r="C118" s="9">
        <v>3079</v>
      </c>
      <c r="D118" s="191" t="s">
        <v>189</v>
      </c>
      <c r="E118" s="10" t="s">
        <v>28</v>
      </c>
      <c r="F118" s="10" t="s">
        <v>29</v>
      </c>
      <c r="G118" s="10" t="s">
        <v>55</v>
      </c>
      <c r="H118" s="154">
        <v>19</v>
      </c>
      <c r="I118" s="79">
        <v>1</v>
      </c>
      <c r="J118" s="170"/>
      <c r="K118" s="164">
        <f t="shared" si="7"/>
        <v>3</v>
      </c>
      <c r="L118" s="47">
        <f>ZASOBY!N118-'ZASOBY-WŁ.'!L118</f>
        <v>3</v>
      </c>
      <c r="M118" s="47">
        <f>ZASOBY!O118-'ZASOBY-WŁ.'!M118</f>
        <v>0</v>
      </c>
      <c r="N118" s="164">
        <f t="shared" si="8"/>
        <v>10</v>
      </c>
      <c r="O118" s="47">
        <f>ZASOBY!Q118-'ZASOBY-WŁ.'!O118</f>
        <v>10</v>
      </c>
      <c r="P118" s="47">
        <f>ZASOBY!R118-'ZASOBY-WŁ.'!P118</f>
        <v>0</v>
      </c>
      <c r="Q118" s="69">
        <f t="shared" si="9"/>
        <v>176.94</v>
      </c>
      <c r="R118" s="70">
        <f>ZASOBY!T118-'ZASOBY-WŁ.'!R118</f>
        <v>176.94</v>
      </c>
      <c r="S118" s="70">
        <f>ZASOBY!U118-'ZASOBY-WŁ.'!S118</f>
        <v>0</v>
      </c>
      <c r="T118" s="69">
        <f t="shared" si="10"/>
        <v>0</v>
      </c>
      <c r="U118" s="70">
        <f>ZASOBY!W118-'ZASOBY-WŁ.'!U118</f>
        <v>0</v>
      </c>
      <c r="V118" s="70">
        <f>ZASOBY!X118-'ZASOBY-WŁ.'!V118</f>
        <v>0</v>
      </c>
      <c r="W118" s="47"/>
      <c r="X118" s="47">
        <v>1928</v>
      </c>
      <c r="Y118" s="71"/>
      <c r="Z118" s="4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</row>
    <row r="119" spans="1:119" ht="12.75" customHeight="1">
      <c r="A119" s="40">
        <v>5</v>
      </c>
      <c r="B119" s="48">
        <f aca="true" t="shared" si="13" ref="B119:B151">+B118+1</f>
        <v>111</v>
      </c>
      <c r="C119" s="49">
        <v>3080</v>
      </c>
      <c r="D119" s="192" t="s">
        <v>190</v>
      </c>
      <c r="E119" s="50" t="s">
        <v>28</v>
      </c>
      <c r="F119" s="50" t="s">
        <v>29</v>
      </c>
      <c r="G119" s="50" t="s">
        <v>55</v>
      </c>
      <c r="H119" s="155">
        <v>21</v>
      </c>
      <c r="I119" s="79"/>
      <c r="J119" s="170"/>
      <c r="K119" s="164">
        <f t="shared" si="7"/>
        <v>2</v>
      </c>
      <c r="L119" s="47">
        <f>ZASOBY!N119-'ZASOBY-WŁ.'!L119</f>
        <v>2</v>
      </c>
      <c r="M119" s="47">
        <f>ZASOBY!O119-'ZASOBY-WŁ.'!M119</f>
        <v>0</v>
      </c>
      <c r="N119" s="164">
        <f t="shared" si="8"/>
        <v>7</v>
      </c>
      <c r="O119" s="47">
        <f>ZASOBY!Q119-'ZASOBY-WŁ.'!O119</f>
        <v>7</v>
      </c>
      <c r="P119" s="47">
        <f>ZASOBY!R119-'ZASOBY-WŁ.'!P119</f>
        <v>0</v>
      </c>
      <c r="Q119" s="69">
        <f t="shared" si="9"/>
        <v>100.32000000000001</v>
      </c>
      <c r="R119" s="70">
        <f>ZASOBY!T119-'ZASOBY-WŁ.'!R119</f>
        <v>100.32000000000001</v>
      </c>
      <c r="S119" s="70">
        <f>ZASOBY!U119-'ZASOBY-WŁ.'!S119</f>
        <v>0</v>
      </c>
      <c r="T119" s="69">
        <f t="shared" si="10"/>
        <v>0</v>
      </c>
      <c r="U119" s="70">
        <f>ZASOBY!W119-'ZASOBY-WŁ.'!U119</f>
        <v>0</v>
      </c>
      <c r="V119" s="70">
        <f>ZASOBY!X119-'ZASOBY-WŁ.'!V119</f>
        <v>0</v>
      </c>
      <c r="W119" s="47"/>
      <c r="X119" s="47">
        <v>1928</v>
      </c>
      <c r="Y119" s="71"/>
      <c r="Z119" s="4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</row>
    <row r="120" spans="1:119" ht="12.75" customHeight="1">
      <c r="A120" s="40">
        <v>2</v>
      </c>
      <c r="B120" s="48">
        <f t="shared" si="13"/>
        <v>112</v>
      </c>
      <c r="C120" s="49">
        <v>1043</v>
      </c>
      <c r="D120" s="192" t="s">
        <v>190</v>
      </c>
      <c r="E120" s="50" t="s">
        <v>28</v>
      </c>
      <c r="F120" s="50" t="s">
        <v>29</v>
      </c>
      <c r="G120" s="50" t="s">
        <v>123</v>
      </c>
      <c r="H120" s="155">
        <v>4</v>
      </c>
      <c r="I120" s="79"/>
      <c r="J120" s="170"/>
      <c r="K120" s="164">
        <f t="shared" si="7"/>
        <v>4</v>
      </c>
      <c r="L120" s="47">
        <f>ZASOBY!N120-'ZASOBY-WŁ.'!L120</f>
        <v>4</v>
      </c>
      <c r="M120" s="47">
        <f>ZASOBY!O120-'ZASOBY-WŁ.'!M120</f>
        <v>0</v>
      </c>
      <c r="N120" s="164">
        <f t="shared" si="8"/>
        <v>8</v>
      </c>
      <c r="O120" s="47">
        <f>ZASOBY!Q120-'ZASOBY-WŁ.'!O120</f>
        <v>8</v>
      </c>
      <c r="P120" s="47">
        <f>ZASOBY!R120-'ZASOBY-WŁ.'!P120</f>
        <v>0</v>
      </c>
      <c r="Q120" s="69">
        <f t="shared" si="9"/>
        <v>132.98</v>
      </c>
      <c r="R120" s="70">
        <f>ZASOBY!T120-'ZASOBY-WŁ.'!R120</f>
        <v>132.98</v>
      </c>
      <c r="S120" s="70">
        <f>ZASOBY!U120-'ZASOBY-WŁ.'!S120</f>
        <v>0</v>
      </c>
      <c r="T120" s="69">
        <f t="shared" si="10"/>
        <v>0</v>
      </c>
      <c r="U120" s="70">
        <f>ZASOBY!W120-'ZASOBY-WŁ.'!U120</f>
        <v>0</v>
      </c>
      <c r="V120" s="70">
        <f>ZASOBY!X120-'ZASOBY-WŁ.'!V120</f>
        <v>0</v>
      </c>
      <c r="W120" s="47"/>
      <c r="X120" s="47">
        <v>1930</v>
      </c>
      <c r="Y120" s="71"/>
      <c r="Z120" s="4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17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</row>
    <row r="121" spans="1:119" ht="12.75" customHeight="1">
      <c r="A121" s="40">
        <v>2</v>
      </c>
      <c r="B121" s="48">
        <f t="shared" si="13"/>
        <v>113</v>
      </c>
      <c r="C121" s="49">
        <v>1044</v>
      </c>
      <c r="D121" s="192" t="s">
        <v>190</v>
      </c>
      <c r="E121" s="50" t="s">
        <v>28</v>
      </c>
      <c r="F121" s="50" t="s">
        <v>29</v>
      </c>
      <c r="G121" s="50" t="s">
        <v>123</v>
      </c>
      <c r="H121" s="155">
        <v>6</v>
      </c>
      <c r="I121" s="79"/>
      <c r="J121" s="170"/>
      <c r="K121" s="164">
        <f t="shared" si="7"/>
        <v>4</v>
      </c>
      <c r="L121" s="47">
        <f>ZASOBY!N121-'ZASOBY-WŁ.'!L121</f>
        <v>4</v>
      </c>
      <c r="M121" s="47">
        <f>ZASOBY!O121-'ZASOBY-WŁ.'!M121</f>
        <v>0</v>
      </c>
      <c r="N121" s="164">
        <f t="shared" si="8"/>
        <v>10</v>
      </c>
      <c r="O121" s="47">
        <f>ZASOBY!Q121-'ZASOBY-WŁ.'!O121</f>
        <v>10</v>
      </c>
      <c r="P121" s="47">
        <f>ZASOBY!R121-'ZASOBY-WŁ.'!P121</f>
        <v>0</v>
      </c>
      <c r="Q121" s="69">
        <f t="shared" si="9"/>
        <v>163.05</v>
      </c>
      <c r="R121" s="70">
        <f>ZASOBY!T121-'ZASOBY-WŁ.'!R121</f>
        <v>163.05</v>
      </c>
      <c r="S121" s="70">
        <f>ZASOBY!U121-'ZASOBY-WŁ.'!S121</f>
        <v>0</v>
      </c>
      <c r="T121" s="69">
        <f t="shared" si="10"/>
        <v>0</v>
      </c>
      <c r="U121" s="70">
        <f>ZASOBY!W121-'ZASOBY-WŁ.'!U121</f>
        <v>0</v>
      </c>
      <c r="V121" s="70">
        <f>ZASOBY!X121-'ZASOBY-WŁ.'!V121</f>
        <v>0</v>
      </c>
      <c r="W121" s="47"/>
      <c r="X121" s="47">
        <v>1930</v>
      </c>
      <c r="Y121" s="71"/>
      <c r="Z121" s="4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</row>
    <row r="122" spans="1:119" ht="12.75" customHeight="1">
      <c r="A122" s="40">
        <v>2</v>
      </c>
      <c r="B122" s="48">
        <f t="shared" si="13"/>
        <v>114</v>
      </c>
      <c r="C122" s="49">
        <v>1045</v>
      </c>
      <c r="D122" s="192" t="s">
        <v>190</v>
      </c>
      <c r="E122" s="50" t="s">
        <v>28</v>
      </c>
      <c r="F122" s="50" t="s">
        <v>29</v>
      </c>
      <c r="G122" s="50" t="s">
        <v>123</v>
      </c>
      <c r="H122" s="155">
        <v>8</v>
      </c>
      <c r="I122" s="79"/>
      <c r="J122" s="170"/>
      <c r="K122" s="164">
        <f t="shared" si="7"/>
        <v>5</v>
      </c>
      <c r="L122" s="47">
        <f>ZASOBY!N122-'ZASOBY-WŁ.'!L122</f>
        <v>5</v>
      </c>
      <c r="M122" s="47">
        <f>ZASOBY!O122-'ZASOBY-WŁ.'!M122</f>
        <v>0</v>
      </c>
      <c r="N122" s="164">
        <f t="shared" si="8"/>
        <v>10</v>
      </c>
      <c r="O122" s="47">
        <f>ZASOBY!Q122-'ZASOBY-WŁ.'!O122</f>
        <v>10</v>
      </c>
      <c r="P122" s="47">
        <f>ZASOBY!R122-'ZASOBY-WŁ.'!P122</f>
        <v>0</v>
      </c>
      <c r="Q122" s="69">
        <f t="shared" si="9"/>
        <v>160.72000000000003</v>
      </c>
      <c r="R122" s="70">
        <f>ZASOBY!T122-'ZASOBY-WŁ.'!R122</f>
        <v>160.72000000000003</v>
      </c>
      <c r="S122" s="70">
        <f>ZASOBY!U122-'ZASOBY-WŁ.'!S122</f>
        <v>0</v>
      </c>
      <c r="T122" s="69">
        <f t="shared" si="10"/>
        <v>0</v>
      </c>
      <c r="U122" s="70">
        <f>ZASOBY!W122-'ZASOBY-WŁ.'!U122</f>
        <v>0</v>
      </c>
      <c r="V122" s="70">
        <f>ZASOBY!X122-'ZASOBY-WŁ.'!V122</f>
        <v>0</v>
      </c>
      <c r="W122" s="47"/>
      <c r="X122" s="47">
        <v>1930</v>
      </c>
      <c r="Y122" s="71"/>
      <c r="Z122" s="4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</row>
    <row r="123" spans="1:119" ht="12.75" customHeight="1">
      <c r="A123" s="40">
        <v>2</v>
      </c>
      <c r="B123" s="48">
        <f t="shared" si="13"/>
        <v>115</v>
      </c>
      <c r="C123" s="49">
        <v>1046</v>
      </c>
      <c r="D123" s="192" t="s">
        <v>190</v>
      </c>
      <c r="E123" s="50" t="s">
        <v>28</v>
      </c>
      <c r="F123" s="50" t="s">
        <v>29</v>
      </c>
      <c r="G123" s="50" t="s">
        <v>123</v>
      </c>
      <c r="H123" s="155">
        <v>20</v>
      </c>
      <c r="I123" s="79"/>
      <c r="J123" s="170"/>
      <c r="K123" s="164">
        <f t="shared" si="7"/>
        <v>6</v>
      </c>
      <c r="L123" s="47">
        <f>ZASOBY!N123-'ZASOBY-WŁ.'!L123</f>
        <v>6</v>
      </c>
      <c r="M123" s="47">
        <f>ZASOBY!O123-'ZASOBY-WŁ.'!M123</f>
        <v>0</v>
      </c>
      <c r="N123" s="164">
        <f t="shared" si="8"/>
        <v>10</v>
      </c>
      <c r="O123" s="47">
        <f>ZASOBY!Q123-'ZASOBY-WŁ.'!O123</f>
        <v>10</v>
      </c>
      <c r="P123" s="47">
        <f>ZASOBY!R123-'ZASOBY-WŁ.'!P123</f>
        <v>0</v>
      </c>
      <c r="Q123" s="69">
        <f t="shared" si="9"/>
        <v>170.96000000000004</v>
      </c>
      <c r="R123" s="70">
        <f>ZASOBY!T123-'ZASOBY-WŁ.'!R123</f>
        <v>170.96000000000004</v>
      </c>
      <c r="S123" s="70">
        <f>ZASOBY!U123-'ZASOBY-WŁ.'!S123</f>
        <v>0</v>
      </c>
      <c r="T123" s="69">
        <f t="shared" si="10"/>
        <v>0</v>
      </c>
      <c r="U123" s="70">
        <f>ZASOBY!W123-'ZASOBY-WŁ.'!U123</f>
        <v>0</v>
      </c>
      <c r="V123" s="70">
        <f>ZASOBY!X123-'ZASOBY-WŁ.'!V123</f>
        <v>0</v>
      </c>
      <c r="W123" s="47"/>
      <c r="X123" s="47">
        <v>1930</v>
      </c>
      <c r="Y123" s="71"/>
      <c r="Z123" s="4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17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</row>
    <row r="124" spans="1:119" ht="12.75" customHeight="1">
      <c r="A124" s="40">
        <v>2</v>
      </c>
      <c r="B124" s="8">
        <f t="shared" si="13"/>
        <v>116</v>
      </c>
      <c r="C124" s="9">
        <v>3081</v>
      </c>
      <c r="D124" s="191" t="s">
        <v>189</v>
      </c>
      <c r="E124" s="10" t="s">
        <v>28</v>
      </c>
      <c r="F124" s="10" t="s">
        <v>29</v>
      </c>
      <c r="G124" s="10" t="s">
        <v>56</v>
      </c>
      <c r="H124" s="154">
        <v>1</v>
      </c>
      <c r="I124" s="79">
        <v>1</v>
      </c>
      <c r="J124" s="170"/>
      <c r="K124" s="164">
        <f t="shared" si="7"/>
        <v>5</v>
      </c>
      <c r="L124" s="47">
        <f>ZASOBY!N124-'ZASOBY-WŁ.'!L124</f>
        <v>5</v>
      </c>
      <c r="M124" s="47">
        <f>ZASOBY!O124-'ZASOBY-WŁ.'!M124</f>
        <v>0</v>
      </c>
      <c r="N124" s="164">
        <f t="shared" si="8"/>
        <v>13</v>
      </c>
      <c r="O124" s="47">
        <f>ZASOBY!Q124-'ZASOBY-WŁ.'!O124</f>
        <v>13</v>
      </c>
      <c r="P124" s="47">
        <f>ZASOBY!R124-'ZASOBY-WŁ.'!P124</f>
        <v>0</v>
      </c>
      <c r="Q124" s="69">
        <f t="shared" si="9"/>
        <v>171.68</v>
      </c>
      <c r="R124" s="70">
        <f>ZASOBY!T124-'ZASOBY-WŁ.'!R124</f>
        <v>171.68</v>
      </c>
      <c r="S124" s="70">
        <f>ZASOBY!U124-'ZASOBY-WŁ.'!S124</f>
        <v>0</v>
      </c>
      <c r="T124" s="69">
        <f t="shared" si="10"/>
        <v>0</v>
      </c>
      <c r="U124" s="70">
        <f>ZASOBY!W124-'ZASOBY-WŁ.'!U124</f>
        <v>0</v>
      </c>
      <c r="V124" s="70">
        <f>ZASOBY!X124-'ZASOBY-WŁ.'!V124</f>
        <v>0</v>
      </c>
      <c r="W124" s="47"/>
      <c r="X124" s="47">
        <v>1910</v>
      </c>
      <c r="Y124" s="71"/>
      <c r="Z124" s="4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17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</row>
    <row r="125" spans="1:119" ht="12.75" customHeight="1">
      <c r="A125" s="40">
        <v>1</v>
      </c>
      <c r="B125" s="48">
        <f t="shared" si="13"/>
        <v>117</v>
      </c>
      <c r="C125" s="49">
        <v>3197</v>
      </c>
      <c r="D125" s="192" t="s">
        <v>190</v>
      </c>
      <c r="E125" s="50" t="s">
        <v>28</v>
      </c>
      <c r="F125" s="50" t="s">
        <v>29</v>
      </c>
      <c r="G125" s="50" t="s">
        <v>57</v>
      </c>
      <c r="H125" s="155">
        <v>1</v>
      </c>
      <c r="I125" s="79"/>
      <c r="J125" s="170"/>
      <c r="K125" s="164">
        <f t="shared" si="7"/>
        <v>1</v>
      </c>
      <c r="L125" s="47">
        <f>ZASOBY!N125-'ZASOBY-WŁ.'!L125</f>
        <v>1</v>
      </c>
      <c r="M125" s="47">
        <f>ZASOBY!O125-'ZASOBY-WŁ.'!M125</f>
        <v>0</v>
      </c>
      <c r="N125" s="164">
        <f t="shared" si="8"/>
        <v>2</v>
      </c>
      <c r="O125" s="47">
        <f>ZASOBY!Q125-'ZASOBY-WŁ.'!O125</f>
        <v>2</v>
      </c>
      <c r="P125" s="47">
        <f>ZASOBY!R125-'ZASOBY-WŁ.'!P125</f>
        <v>0</v>
      </c>
      <c r="Q125" s="69">
        <f t="shared" si="9"/>
        <v>36.650000000000034</v>
      </c>
      <c r="R125" s="70">
        <f>ZASOBY!T125-'ZASOBY-WŁ.'!R125</f>
        <v>36.650000000000034</v>
      </c>
      <c r="S125" s="70">
        <f>ZASOBY!U125-'ZASOBY-WŁ.'!S125</f>
        <v>0</v>
      </c>
      <c r="T125" s="69">
        <f t="shared" si="10"/>
        <v>36.650000000000034</v>
      </c>
      <c r="U125" s="70">
        <f>ZASOBY!W125-'ZASOBY-WŁ.'!U125</f>
        <v>36.650000000000034</v>
      </c>
      <c r="V125" s="70">
        <f>ZASOBY!X125-'ZASOBY-WŁ.'!V125</f>
        <v>0</v>
      </c>
      <c r="W125" s="47"/>
      <c r="X125" s="171">
        <v>1900</v>
      </c>
      <c r="Y125" s="71"/>
      <c r="Z125" s="4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17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</row>
    <row r="126" spans="1:119" ht="12.75" customHeight="1">
      <c r="A126" s="40">
        <v>1</v>
      </c>
      <c r="B126" s="48">
        <f t="shared" si="13"/>
        <v>118</v>
      </c>
      <c r="C126" s="49">
        <v>3086</v>
      </c>
      <c r="D126" s="192" t="s">
        <v>190</v>
      </c>
      <c r="E126" s="50" t="s">
        <v>28</v>
      </c>
      <c r="F126" s="50" t="s">
        <v>29</v>
      </c>
      <c r="G126" s="50" t="s">
        <v>57</v>
      </c>
      <c r="H126" s="155">
        <v>6</v>
      </c>
      <c r="I126" s="79"/>
      <c r="J126" s="170"/>
      <c r="K126" s="164">
        <f t="shared" si="7"/>
        <v>7</v>
      </c>
      <c r="L126" s="47">
        <f>ZASOBY!N126-'ZASOBY-WŁ.'!L126</f>
        <v>7</v>
      </c>
      <c r="M126" s="47">
        <f>ZASOBY!O126-'ZASOBY-WŁ.'!M126</f>
        <v>0</v>
      </c>
      <c r="N126" s="164">
        <f t="shared" si="8"/>
        <v>23</v>
      </c>
      <c r="O126" s="47">
        <f>ZASOBY!Q126-'ZASOBY-WŁ.'!O126</f>
        <v>23</v>
      </c>
      <c r="P126" s="47">
        <f>ZASOBY!R126-'ZASOBY-WŁ.'!P126</f>
        <v>0</v>
      </c>
      <c r="Q126" s="69">
        <f t="shared" si="9"/>
        <v>402.65000000000003</v>
      </c>
      <c r="R126" s="70">
        <f>ZASOBY!T126-'ZASOBY-WŁ.'!R126</f>
        <v>402.65000000000003</v>
      </c>
      <c r="S126" s="70">
        <f>ZASOBY!U126-'ZASOBY-WŁ.'!S126</f>
        <v>0</v>
      </c>
      <c r="T126" s="69">
        <f t="shared" si="10"/>
        <v>0</v>
      </c>
      <c r="U126" s="70">
        <f>ZASOBY!W126-'ZASOBY-WŁ.'!U126</f>
        <v>0</v>
      </c>
      <c r="V126" s="70">
        <f>ZASOBY!X126-'ZASOBY-WŁ.'!V126</f>
        <v>0</v>
      </c>
      <c r="W126" s="47"/>
      <c r="X126" s="47">
        <v>1925</v>
      </c>
      <c r="Y126" s="71"/>
      <c r="Z126" s="4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</row>
    <row r="127" spans="1:119" ht="12.75" customHeight="1">
      <c r="A127" s="40">
        <v>1</v>
      </c>
      <c r="B127" s="48">
        <f t="shared" si="13"/>
        <v>119</v>
      </c>
      <c r="C127" s="49">
        <v>3083</v>
      </c>
      <c r="D127" s="192" t="s">
        <v>190</v>
      </c>
      <c r="E127" s="50" t="s">
        <v>28</v>
      </c>
      <c r="F127" s="50" t="s">
        <v>29</v>
      </c>
      <c r="G127" s="50" t="s">
        <v>57</v>
      </c>
      <c r="H127" s="155">
        <v>14</v>
      </c>
      <c r="I127" s="79"/>
      <c r="J127" s="170"/>
      <c r="K127" s="164">
        <f t="shared" si="7"/>
        <v>1</v>
      </c>
      <c r="L127" s="47">
        <f>ZASOBY!N127-'ZASOBY-WŁ.'!L127</f>
        <v>1</v>
      </c>
      <c r="M127" s="47">
        <f>ZASOBY!O127-'ZASOBY-WŁ.'!M127</f>
        <v>0</v>
      </c>
      <c r="N127" s="164">
        <f t="shared" si="8"/>
        <v>3</v>
      </c>
      <c r="O127" s="47">
        <f>ZASOBY!Q127-'ZASOBY-WŁ.'!O127</f>
        <v>3</v>
      </c>
      <c r="P127" s="47">
        <f>ZASOBY!R127-'ZASOBY-WŁ.'!P127</f>
        <v>0</v>
      </c>
      <c r="Q127" s="69">
        <f t="shared" si="9"/>
        <v>62.81999999999999</v>
      </c>
      <c r="R127" s="70">
        <f>ZASOBY!T127-'ZASOBY-WŁ.'!R127</f>
        <v>62.81999999999999</v>
      </c>
      <c r="S127" s="70">
        <f>ZASOBY!U127-'ZASOBY-WŁ.'!S127</f>
        <v>0</v>
      </c>
      <c r="T127" s="69">
        <f t="shared" si="10"/>
        <v>0</v>
      </c>
      <c r="U127" s="70">
        <f>ZASOBY!W127-'ZASOBY-WŁ.'!U127</f>
        <v>0</v>
      </c>
      <c r="V127" s="70">
        <f>ZASOBY!X127-'ZASOBY-WŁ.'!V127</f>
        <v>0</v>
      </c>
      <c r="W127" s="47"/>
      <c r="X127" s="47">
        <v>1925</v>
      </c>
      <c r="Y127" s="71"/>
      <c r="Z127" s="4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17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</row>
    <row r="128" spans="1:119" ht="12.75" customHeight="1">
      <c r="A128" s="40">
        <v>1</v>
      </c>
      <c r="B128" s="48">
        <f t="shared" si="13"/>
        <v>120</v>
      </c>
      <c r="C128" s="49">
        <v>3084</v>
      </c>
      <c r="D128" s="192" t="s">
        <v>190</v>
      </c>
      <c r="E128" s="50" t="s">
        <v>28</v>
      </c>
      <c r="F128" s="50" t="s">
        <v>29</v>
      </c>
      <c r="G128" s="50" t="s">
        <v>57</v>
      </c>
      <c r="H128" s="155">
        <v>22</v>
      </c>
      <c r="I128" s="79"/>
      <c r="J128" s="170"/>
      <c r="K128" s="164">
        <f t="shared" si="7"/>
        <v>4</v>
      </c>
      <c r="L128" s="47">
        <f>ZASOBY!N128-'ZASOBY-WŁ.'!L128</f>
        <v>4</v>
      </c>
      <c r="M128" s="47">
        <f>ZASOBY!O128-'ZASOBY-WŁ.'!M128</f>
        <v>0</v>
      </c>
      <c r="N128" s="164">
        <f t="shared" si="8"/>
        <v>13</v>
      </c>
      <c r="O128" s="47">
        <f>ZASOBY!Q128-'ZASOBY-WŁ.'!O128</f>
        <v>13</v>
      </c>
      <c r="P128" s="47">
        <f>ZASOBY!R128-'ZASOBY-WŁ.'!P128</f>
        <v>0</v>
      </c>
      <c r="Q128" s="69">
        <f t="shared" si="9"/>
        <v>209</v>
      </c>
      <c r="R128" s="70">
        <f>ZASOBY!T128-'ZASOBY-WŁ.'!R128</f>
        <v>209</v>
      </c>
      <c r="S128" s="70">
        <f>ZASOBY!U128-'ZASOBY-WŁ.'!S128</f>
        <v>0</v>
      </c>
      <c r="T128" s="69">
        <f t="shared" si="10"/>
        <v>0</v>
      </c>
      <c r="U128" s="70">
        <f>ZASOBY!W128-'ZASOBY-WŁ.'!U128</f>
        <v>0</v>
      </c>
      <c r="V128" s="70">
        <f>ZASOBY!X128-'ZASOBY-WŁ.'!V128</f>
        <v>0</v>
      </c>
      <c r="W128" s="47"/>
      <c r="X128" s="47">
        <v>1925</v>
      </c>
      <c r="Y128" s="71"/>
      <c r="Z128" s="4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</row>
    <row r="129" spans="1:119" ht="12.75" customHeight="1">
      <c r="A129" s="40">
        <v>1</v>
      </c>
      <c r="B129" s="65">
        <f t="shared" si="13"/>
        <v>121</v>
      </c>
      <c r="C129" s="9">
        <v>3087</v>
      </c>
      <c r="D129" s="191" t="s">
        <v>189</v>
      </c>
      <c r="E129" s="10" t="s">
        <v>34</v>
      </c>
      <c r="F129" s="10" t="s">
        <v>29</v>
      </c>
      <c r="G129" s="10" t="s">
        <v>57</v>
      </c>
      <c r="H129" s="154">
        <v>43</v>
      </c>
      <c r="I129" s="79">
        <v>1</v>
      </c>
      <c r="J129" s="170"/>
      <c r="K129" s="164">
        <f t="shared" si="7"/>
        <v>3</v>
      </c>
      <c r="L129" s="47">
        <f>ZASOBY!N129-'ZASOBY-WŁ.'!L129</f>
        <v>3</v>
      </c>
      <c r="M129" s="47">
        <f>ZASOBY!O129-'ZASOBY-WŁ.'!M129</f>
        <v>0</v>
      </c>
      <c r="N129" s="164">
        <f t="shared" si="8"/>
        <v>9</v>
      </c>
      <c r="O129" s="47">
        <f>ZASOBY!Q129-'ZASOBY-WŁ.'!O129</f>
        <v>9</v>
      </c>
      <c r="P129" s="47">
        <f>ZASOBY!R129-'ZASOBY-WŁ.'!P129</f>
        <v>0</v>
      </c>
      <c r="Q129" s="69">
        <f t="shared" si="9"/>
        <v>141.39</v>
      </c>
      <c r="R129" s="70">
        <f>ZASOBY!T129-'ZASOBY-WŁ.'!R129</f>
        <v>141.39</v>
      </c>
      <c r="S129" s="70">
        <f>ZASOBY!U129-'ZASOBY-WŁ.'!S129</f>
        <v>0</v>
      </c>
      <c r="T129" s="69">
        <f t="shared" si="10"/>
        <v>0</v>
      </c>
      <c r="U129" s="70">
        <f>ZASOBY!W129-'ZASOBY-WŁ.'!U129</f>
        <v>0</v>
      </c>
      <c r="V129" s="70">
        <f>ZASOBY!X129-'ZASOBY-WŁ.'!V129</f>
        <v>0</v>
      </c>
      <c r="W129" s="47"/>
      <c r="X129" s="47">
        <v>1972</v>
      </c>
      <c r="Y129" s="71"/>
      <c r="Z129" s="4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217"/>
      <c r="CX129" s="217"/>
      <c r="CY129" s="217"/>
      <c r="CZ129" s="217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</row>
    <row r="130" spans="1:119" ht="12.75" customHeight="1">
      <c r="A130" s="40">
        <v>1</v>
      </c>
      <c r="B130" s="8">
        <f t="shared" si="13"/>
        <v>122</v>
      </c>
      <c r="C130" s="9">
        <v>3088</v>
      </c>
      <c r="D130" s="191" t="s">
        <v>189</v>
      </c>
      <c r="E130" s="10" t="s">
        <v>34</v>
      </c>
      <c r="F130" s="10" t="s">
        <v>29</v>
      </c>
      <c r="G130" s="10" t="s">
        <v>57</v>
      </c>
      <c r="H130" s="154" t="s">
        <v>58</v>
      </c>
      <c r="I130" s="79">
        <v>1</v>
      </c>
      <c r="J130" s="170"/>
      <c r="K130" s="164">
        <f t="shared" si="7"/>
        <v>5</v>
      </c>
      <c r="L130" s="47">
        <f>ZASOBY!N130-'ZASOBY-WŁ.'!L130</f>
        <v>4</v>
      </c>
      <c r="M130" s="47">
        <f>ZASOBY!O130-'ZASOBY-WŁ.'!M130</f>
        <v>1</v>
      </c>
      <c r="N130" s="164">
        <f t="shared" si="8"/>
        <v>16</v>
      </c>
      <c r="O130" s="47">
        <f>ZASOBY!Q130-'ZASOBY-WŁ.'!O130</f>
        <v>12</v>
      </c>
      <c r="P130" s="47">
        <f>ZASOBY!R130-'ZASOBY-WŁ.'!P130</f>
        <v>4</v>
      </c>
      <c r="Q130" s="69">
        <f t="shared" si="9"/>
        <v>283.95000000000005</v>
      </c>
      <c r="R130" s="70">
        <f>ZASOBY!T130-'ZASOBY-WŁ.'!R130</f>
        <v>188.55</v>
      </c>
      <c r="S130" s="70">
        <f>ZASOBY!U130-'ZASOBY-WŁ.'!S130</f>
        <v>95.4</v>
      </c>
      <c r="T130" s="69">
        <f t="shared" si="10"/>
        <v>0</v>
      </c>
      <c r="U130" s="70">
        <f>ZASOBY!W130-'ZASOBY-WŁ.'!U130</f>
        <v>0</v>
      </c>
      <c r="V130" s="70">
        <f>ZASOBY!X130-'ZASOBY-WŁ.'!V130</f>
        <v>0</v>
      </c>
      <c r="W130" s="47"/>
      <c r="X130" s="47">
        <v>1972</v>
      </c>
      <c r="Y130" s="71"/>
      <c r="Z130" s="4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</row>
    <row r="131" spans="1:119" ht="12.75" customHeight="1">
      <c r="A131" s="40">
        <v>2</v>
      </c>
      <c r="B131" s="48">
        <f t="shared" si="13"/>
        <v>123</v>
      </c>
      <c r="C131" s="49">
        <v>3089</v>
      </c>
      <c r="D131" s="192" t="s">
        <v>190</v>
      </c>
      <c r="E131" s="50" t="s">
        <v>28</v>
      </c>
      <c r="F131" s="50" t="s">
        <v>29</v>
      </c>
      <c r="G131" s="50" t="s">
        <v>59</v>
      </c>
      <c r="H131" s="158" t="s">
        <v>152</v>
      </c>
      <c r="I131" s="79"/>
      <c r="J131" s="170"/>
      <c r="K131" s="164">
        <f t="shared" si="7"/>
        <v>7</v>
      </c>
      <c r="L131" s="47">
        <f>ZASOBY!N131-'ZASOBY-WŁ.'!L131</f>
        <v>7</v>
      </c>
      <c r="M131" s="47">
        <f>ZASOBY!O131-'ZASOBY-WŁ.'!M131</f>
        <v>0</v>
      </c>
      <c r="N131" s="164">
        <f t="shared" si="8"/>
        <v>26</v>
      </c>
      <c r="O131" s="47">
        <f>ZASOBY!Q131-'ZASOBY-WŁ.'!O131</f>
        <v>26</v>
      </c>
      <c r="P131" s="47">
        <f>ZASOBY!R131-'ZASOBY-WŁ.'!P131</f>
        <v>0</v>
      </c>
      <c r="Q131" s="69">
        <f t="shared" si="9"/>
        <v>469.13</v>
      </c>
      <c r="R131" s="70">
        <f>ZASOBY!T131-'ZASOBY-WŁ.'!R131</f>
        <v>469.13</v>
      </c>
      <c r="S131" s="70">
        <f>ZASOBY!U131-'ZASOBY-WŁ.'!S131</f>
        <v>0</v>
      </c>
      <c r="T131" s="69">
        <f t="shared" si="10"/>
        <v>0</v>
      </c>
      <c r="U131" s="70">
        <f>ZASOBY!W131-'ZASOBY-WŁ.'!U131</f>
        <v>0</v>
      </c>
      <c r="V131" s="70">
        <f>ZASOBY!X131-'ZASOBY-WŁ.'!V131</f>
        <v>0</v>
      </c>
      <c r="W131" s="47"/>
      <c r="X131" s="47">
        <v>1930</v>
      </c>
      <c r="Y131" s="71"/>
      <c r="Z131" s="4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</row>
    <row r="132" spans="1:119" ht="12.75" customHeight="1">
      <c r="A132" s="40">
        <v>2</v>
      </c>
      <c r="B132" s="48">
        <f t="shared" si="13"/>
        <v>124</v>
      </c>
      <c r="C132" s="49">
        <v>1064</v>
      </c>
      <c r="D132" s="192" t="s">
        <v>190</v>
      </c>
      <c r="E132" s="50" t="s">
        <v>34</v>
      </c>
      <c r="F132" s="50" t="s">
        <v>29</v>
      </c>
      <c r="G132" s="50" t="s">
        <v>59</v>
      </c>
      <c r="H132" s="155">
        <v>12</v>
      </c>
      <c r="I132" s="79"/>
      <c r="J132" s="170"/>
      <c r="K132" s="164">
        <f t="shared" si="7"/>
        <v>17</v>
      </c>
      <c r="L132" s="47">
        <f>ZASOBY!N132-'ZASOBY-WŁ.'!L132</f>
        <v>17</v>
      </c>
      <c r="M132" s="47">
        <f>ZASOBY!O132-'ZASOBY-WŁ.'!M132</f>
        <v>0</v>
      </c>
      <c r="N132" s="164">
        <f t="shared" si="8"/>
        <v>51</v>
      </c>
      <c r="O132" s="47">
        <f>ZASOBY!Q132-'ZASOBY-WŁ.'!O132</f>
        <v>51</v>
      </c>
      <c r="P132" s="47">
        <f>ZASOBY!R132-'ZASOBY-WŁ.'!P132</f>
        <v>0</v>
      </c>
      <c r="Q132" s="69">
        <f t="shared" si="9"/>
        <v>761.5600000000001</v>
      </c>
      <c r="R132" s="70">
        <f>ZASOBY!T132-'ZASOBY-WŁ.'!R132</f>
        <v>761.5600000000001</v>
      </c>
      <c r="S132" s="70">
        <f>ZASOBY!U132-'ZASOBY-WŁ.'!S132</f>
        <v>0</v>
      </c>
      <c r="T132" s="69">
        <f t="shared" si="10"/>
        <v>761.5600000000001</v>
      </c>
      <c r="U132" s="70">
        <f>ZASOBY!W132-'ZASOBY-WŁ.'!U132</f>
        <v>761.5600000000001</v>
      </c>
      <c r="V132" s="70">
        <f>ZASOBY!X132-'ZASOBY-WŁ.'!V132</f>
        <v>0</v>
      </c>
      <c r="W132" s="47"/>
      <c r="X132" s="47">
        <v>1980</v>
      </c>
      <c r="Y132" s="71"/>
      <c r="Z132" s="4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17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</row>
    <row r="133" spans="1:119" ht="12.75" customHeight="1">
      <c r="A133" s="40">
        <v>2</v>
      </c>
      <c r="B133" s="48">
        <f t="shared" si="13"/>
        <v>125</v>
      </c>
      <c r="C133" s="49">
        <v>1062</v>
      </c>
      <c r="D133" s="192" t="s">
        <v>190</v>
      </c>
      <c r="E133" s="50" t="s">
        <v>34</v>
      </c>
      <c r="F133" s="50" t="s">
        <v>29</v>
      </c>
      <c r="G133" s="50" t="s">
        <v>59</v>
      </c>
      <c r="H133" s="155" t="s">
        <v>195</v>
      </c>
      <c r="I133" s="79"/>
      <c r="J133" s="170"/>
      <c r="K133" s="164">
        <f t="shared" si="7"/>
        <v>15</v>
      </c>
      <c r="L133" s="47">
        <f>ZASOBY!N133-'ZASOBY-WŁ.'!L133</f>
        <v>15</v>
      </c>
      <c r="M133" s="47">
        <f>ZASOBY!O133-'ZASOBY-WŁ.'!M133</f>
        <v>0</v>
      </c>
      <c r="N133" s="164">
        <f t="shared" si="8"/>
        <v>38</v>
      </c>
      <c r="O133" s="47">
        <f>ZASOBY!Q133-'ZASOBY-WŁ.'!O133</f>
        <v>38</v>
      </c>
      <c r="P133" s="47">
        <f>ZASOBY!R133-'ZASOBY-WŁ.'!P133</f>
        <v>0</v>
      </c>
      <c r="Q133" s="69">
        <f t="shared" si="9"/>
        <v>635.64</v>
      </c>
      <c r="R133" s="70">
        <f>ZASOBY!T133-'ZASOBY-WŁ.'!R133</f>
        <v>635.64</v>
      </c>
      <c r="S133" s="70">
        <f>ZASOBY!U133-'ZASOBY-WŁ.'!S133</f>
        <v>0</v>
      </c>
      <c r="T133" s="69">
        <f t="shared" si="10"/>
        <v>635.64</v>
      </c>
      <c r="U133" s="70">
        <f>ZASOBY!W133-'ZASOBY-WŁ.'!U133</f>
        <v>635.64</v>
      </c>
      <c r="V133" s="70">
        <f>ZASOBY!X133-'ZASOBY-WŁ.'!V133</f>
        <v>0</v>
      </c>
      <c r="W133" s="47"/>
      <c r="X133" s="47">
        <v>1980</v>
      </c>
      <c r="Y133" s="237"/>
      <c r="Z133" s="4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</row>
    <row r="134" spans="1:119" ht="12.75" customHeight="1">
      <c r="A134" s="40">
        <v>2</v>
      </c>
      <c r="B134" s="8">
        <f t="shared" si="13"/>
        <v>126</v>
      </c>
      <c r="C134" s="9">
        <v>1063</v>
      </c>
      <c r="D134" s="191" t="s">
        <v>189</v>
      </c>
      <c r="E134" s="10" t="s">
        <v>34</v>
      </c>
      <c r="F134" s="10" t="s">
        <v>29</v>
      </c>
      <c r="G134" s="10" t="s">
        <v>59</v>
      </c>
      <c r="H134" s="154" t="s">
        <v>196</v>
      </c>
      <c r="I134" s="79">
        <v>1</v>
      </c>
      <c r="J134" s="170"/>
      <c r="K134" s="164">
        <f t="shared" si="7"/>
        <v>16</v>
      </c>
      <c r="L134" s="47">
        <f>ZASOBY!N134-'ZASOBY-WŁ.'!L134</f>
        <v>16</v>
      </c>
      <c r="M134" s="47">
        <f>ZASOBY!O134-'ZASOBY-WŁ.'!M134</f>
        <v>0</v>
      </c>
      <c r="N134" s="164">
        <f t="shared" si="8"/>
        <v>39</v>
      </c>
      <c r="O134" s="47">
        <f>ZASOBY!Q134-'ZASOBY-WŁ.'!O134</f>
        <v>39</v>
      </c>
      <c r="P134" s="47">
        <f>ZASOBY!R134-'ZASOBY-WŁ.'!P134</f>
        <v>0</v>
      </c>
      <c r="Q134" s="69">
        <f t="shared" si="9"/>
        <v>664.9</v>
      </c>
      <c r="R134" s="70">
        <f>ZASOBY!T134-'ZASOBY-WŁ.'!R134</f>
        <v>664.9</v>
      </c>
      <c r="S134" s="70">
        <f>ZASOBY!U134-'ZASOBY-WŁ.'!S134</f>
        <v>0</v>
      </c>
      <c r="T134" s="69">
        <f t="shared" si="10"/>
        <v>664.9</v>
      </c>
      <c r="U134" s="70">
        <f>ZASOBY!W134-'ZASOBY-WŁ.'!U134</f>
        <v>664.9</v>
      </c>
      <c r="V134" s="70">
        <f>ZASOBY!X134-'ZASOBY-WŁ.'!V134</f>
        <v>0</v>
      </c>
      <c r="W134" s="47"/>
      <c r="X134" s="47">
        <v>1980</v>
      </c>
      <c r="Y134" s="237"/>
      <c r="Z134" s="4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7"/>
      <c r="CU134" s="217"/>
      <c r="CV134" s="217"/>
      <c r="CW134" s="217"/>
      <c r="CX134" s="217"/>
      <c r="CY134" s="217"/>
      <c r="CZ134" s="217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</row>
    <row r="135" spans="1:119" ht="12.75" customHeight="1">
      <c r="A135" s="40"/>
      <c r="B135" s="8">
        <f t="shared" si="13"/>
        <v>127</v>
      </c>
      <c r="C135" s="9">
        <v>1121</v>
      </c>
      <c r="D135" s="191" t="s">
        <v>189</v>
      </c>
      <c r="E135" s="10" t="s">
        <v>34</v>
      </c>
      <c r="F135" s="10" t="s">
        <v>29</v>
      </c>
      <c r="G135" s="10" t="s">
        <v>59</v>
      </c>
      <c r="H135" s="154" t="s">
        <v>229</v>
      </c>
      <c r="I135" s="79">
        <v>1</v>
      </c>
      <c r="J135" s="170"/>
      <c r="K135" s="164">
        <f t="shared" si="7"/>
        <v>32</v>
      </c>
      <c r="L135" s="47">
        <f>ZASOBY!N135-'ZASOBY-WŁ.'!L135</f>
        <v>32</v>
      </c>
      <c r="M135" s="47">
        <f>ZASOBY!O135-'ZASOBY-WŁ.'!M135</f>
        <v>0</v>
      </c>
      <c r="N135" s="164">
        <f t="shared" si="8"/>
        <v>79</v>
      </c>
      <c r="O135" s="47">
        <f>ZASOBY!Q135-'ZASOBY-WŁ.'!O135</f>
        <v>79</v>
      </c>
      <c r="P135" s="47">
        <f>ZASOBY!R135-'ZASOBY-WŁ.'!P135</f>
        <v>0</v>
      </c>
      <c r="Q135" s="69">
        <f t="shared" si="9"/>
        <v>1476.94</v>
      </c>
      <c r="R135" s="70">
        <f>ZASOBY!T135-'ZASOBY-WŁ.'!R135</f>
        <v>1476.94</v>
      </c>
      <c r="S135" s="70">
        <f>ZASOBY!U135-'ZASOBY-WŁ.'!S135</f>
        <v>0</v>
      </c>
      <c r="T135" s="69">
        <f t="shared" si="10"/>
        <v>0</v>
      </c>
      <c r="U135" s="70">
        <f>ZASOBY!W135-'ZASOBY-WŁ.'!U135</f>
        <v>0</v>
      </c>
      <c r="V135" s="70">
        <f>ZASOBY!X135-'ZASOBY-WŁ.'!V135</f>
        <v>0</v>
      </c>
      <c r="W135" s="47"/>
      <c r="X135" s="47">
        <v>2010</v>
      </c>
      <c r="Y135" s="237"/>
      <c r="Z135" s="4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</row>
    <row r="136" spans="1:119" ht="12.75" customHeight="1">
      <c r="A136" s="40">
        <v>2</v>
      </c>
      <c r="B136" s="8">
        <f t="shared" si="13"/>
        <v>128</v>
      </c>
      <c r="C136" s="9">
        <v>3210</v>
      </c>
      <c r="D136" s="191" t="s">
        <v>189</v>
      </c>
      <c r="E136" s="10" t="s">
        <v>41</v>
      </c>
      <c r="F136" s="10" t="s">
        <v>29</v>
      </c>
      <c r="G136" s="10" t="s">
        <v>59</v>
      </c>
      <c r="H136" s="154" t="s">
        <v>197</v>
      </c>
      <c r="I136" s="79">
        <v>1</v>
      </c>
      <c r="J136" s="170"/>
      <c r="K136" s="164">
        <f t="shared" si="7"/>
        <v>16</v>
      </c>
      <c r="L136" s="47">
        <f>ZASOBY!N136-'ZASOBY-WŁ.'!L136</f>
        <v>16</v>
      </c>
      <c r="M136" s="47">
        <f>ZASOBY!O136-'ZASOBY-WŁ.'!M136</f>
        <v>0</v>
      </c>
      <c r="N136" s="164">
        <f t="shared" si="8"/>
        <v>19</v>
      </c>
      <c r="O136" s="47">
        <f>ZASOBY!Q136-'ZASOBY-WŁ.'!O136</f>
        <v>19</v>
      </c>
      <c r="P136" s="47">
        <f>ZASOBY!R136-'ZASOBY-WŁ.'!P136</f>
        <v>0</v>
      </c>
      <c r="Q136" s="69">
        <f t="shared" si="9"/>
        <v>308.76</v>
      </c>
      <c r="R136" s="70">
        <f>ZASOBY!T136-'ZASOBY-WŁ.'!R136</f>
        <v>308.76</v>
      </c>
      <c r="S136" s="70">
        <f>ZASOBY!U136-'ZASOBY-WŁ.'!S136</f>
        <v>0</v>
      </c>
      <c r="T136" s="69">
        <f t="shared" si="10"/>
        <v>0</v>
      </c>
      <c r="U136" s="70">
        <f>ZASOBY!W136-'ZASOBY-WŁ.'!U136</f>
        <v>0</v>
      </c>
      <c r="V136" s="70">
        <f>ZASOBY!X136-'ZASOBY-WŁ.'!V136</f>
        <v>0</v>
      </c>
      <c r="W136" s="238"/>
      <c r="X136" s="47">
        <v>1963</v>
      </c>
      <c r="Y136" s="237" t="s">
        <v>159</v>
      </c>
      <c r="Z136" s="4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</row>
    <row r="137" spans="1:119" ht="12.75" customHeight="1">
      <c r="A137" s="40">
        <v>2</v>
      </c>
      <c r="B137" s="48">
        <f t="shared" si="13"/>
        <v>129</v>
      </c>
      <c r="C137" s="49">
        <v>1047</v>
      </c>
      <c r="D137" s="192" t="s">
        <v>190</v>
      </c>
      <c r="E137" s="50" t="s">
        <v>28</v>
      </c>
      <c r="F137" s="50" t="s">
        <v>29</v>
      </c>
      <c r="G137" s="50" t="s">
        <v>60</v>
      </c>
      <c r="H137" s="155">
        <v>1</v>
      </c>
      <c r="I137" s="79"/>
      <c r="J137" s="170"/>
      <c r="K137" s="164">
        <f aca="true" t="shared" si="14" ref="K137:K201">SUM(L137:M137)</f>
        <v>2</v>
      </c>
      <c r="L137" s="47">
        <f>ZASOBY!N137-'ZASOBY-WŁ.'!L137</f>
        <v>2</v>
      </c>
      <c r="M137" s="47">
        <f>ZASOBY!O137-'ZASOBY-WŁ.'!M137</f>
        <v>0</v>
      </c>
      <c r="N137" s="164">
        <f aca="true" t="shared" si="15" ref="N137:N201">SUM(O137:P137)</f>
        <v>7</v>
      </c>
      <c r="O137" s="47">
        <f>ZASOBY!Q137-'ZASOBY-WŁ.'!O137</f>
        <v>7</v>
      </c>
      <c r="P137" s="47">
        <f>ZASOBY!R137-'ZASOBY-WŁ.'!P137</f>
        <v>0</v>
      </c>
      <c r="Q137" s="69">
        <f aca="true" t="shared" si="16" ref="Q137:Q201">SUM(R137:S137)</f>
        <v>103.82999999999998</v>
      </c>
      <c r="R137" s="70">
        <f>ZASOBY!T137-'ZASOBY-WŁ.'!R137</f>
        <v>103.82999999999998</v>
      </c>
      <c r="S137" s="70">
        <f>ZASOBY!U137-'ZASOBY-WŁ.'!S137</f>
        <v>0</v>
      </c>
      <c r="T137" s="69">
        <f aca="true" t="shared" si="17" ref="T137:T201">SUM(U137:V137)</f>
        <v>0</v>
      </c>
      <c r="U137" s="70">
        <f>ZASOBY!W137-'ZASOBY-WŁ.'!U137</f>
        <v>0</v>
      </c>
      <c r="V137" s="70">
        <f>ZASOBY!X137-'ZASOBY-WŁ.'!V137</f>
        <v>0</v>
      </c>
      <c r="W137" s="47"/>
      <c r="X137" s="47">
        <v>1930</v>
      </c>
      <c r="Y137" s="71"/>
      <c r="Z137" s="4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</row>
    <row r="138" spans="1:119" ht="12.75" customHeight="1">
      <c r="A138" s="40">
        <v>2</v>
      </c>
      <c r="B138" s="48">
        <f t="shared" si="13"/>
        <v>130</v>
      </c>
      <c r="C138" s="49">
        <v>1048</v>
      </c>
      <c r="D138" s="192" t="s">
        <v>190</v>
      </c>
      <c r="E138" s="50" t="s">
        <v>28</v>
      </c>
      <c r="F138" s="50" t="s">
        <v>29</v>
      </c>
      <c r="G138" s="50" t="s">
        <v>60</v>
      </c>
      <c r="H138" s="155">
        <v>3</v>
      </c>
      <c r="I138" s="79"/>
      <c r="J138" s="170"/>
      <c r="K138" s="164">
        <f t="shared" si="14"/>
        <v>2</v>
      </c>
      <c r="L138" s="47">
        <f>ZASOBY!N138-'ZASOBY-WŁ.'!L138</f>
        <v>2</v>
      </c>
      <c r="M138" s="47">
        <f>ZASOBY!O138-'ZASOBY-WŁ.'!M138</f>
        <v>0</v>
      </c>
      <c r="N138" s="164">
        <f t="shared" si="15"/>
        <v>6</v>
      </c>
      <c r="O138" s="47">
        <f>ZASOBY!Q138-'ZASOBY-WŁ.'!O138</f>
        <v>6</v>
      </c>
      <c r="P138" s="47">
        <f>ZASOBY!R138-'ZASOBY-WŁ.'!P138</f>
        <v>0</v>
      </c>
      <c r="Q138" s="69">
        <f t="shared" si="16"/>
        <v>97.12</v>
      </c>
      <c r="R138" s="70">
        <f>ZASOBY!T138-'ZASOBY-WŁ.'!R138</f>
        <v>97.12</v>
      </c>
      <c r="S138" s="70">
        <f>ZASOBY!U138-'ZASOBY-WŁ.'!S138</f>
        <v>0</v>
      </c>
      <c r="T138" s="69">
        <f t="shared" si="17"/>
        <v>0</v>
      </c>
      <c r="U138" s="70">
        <f>ZASOBY!W138-'ZASOBY-WŁ.'!U138</f>
        <v>0</v>
      </c>
      <c r="V138" s="70">
        <f>ZASOBY!X138-'ZASOBY-WŁ.'!V138</f>
        <v>0</v>
      </c>
      <c r="W138" s="47"/>
      <c r="X138" s="47">
        <v>1930</v>
      </c>
      <c r="Y138" s="71"/>
      <c r="Z138" s="4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17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</row>
    <row r="139" spans="1:119" ht="12.75" customHeight="1">
      <c r="A139" s="40">
        <v>2</v>
      </c>
      <c r="B139" s="48">
        <f t="shared" si="13"/>
        <v>131</v>
      </c>
      <c r="C139" s="49">
        <v>1049</v>
      </c>
      <c r="D139" s="192" t="s">
        <v>190</v>
      </c>
      <c r="E139" s="50" t="s">
        <v>28</v>
      </c>
      <c r="F139" s="50" t="s">
        <v>29</v>
      </c>
      <c r="G139" s="50" t="s">
        <v>60</v>
      </c>
      <c r="H139" s="155">
        <v>5</v>
      </c>
      <c r="I139" s="79"/>
      <c r="J139" s="170"/>
      <c r="K139" s="164">
        <f t="shared" si="14"/>
        <v>2</v>
      </c>
      <c r="L139" s="47">
        <f>ZASOBY!N139-'ZASOBY-WŁ.'!L139</f>
        <v>2</v>
      </c>
      <c r="M139" s="47">
        <f>ZASOBY!O139-'ZASOBY-WŁ.'!M139</f>
        <v>0</v>
      </c>
      <c r="N139" s="164">
        <f t="shared" si="15"/>
        <v>6</v>
      </c>
      <c r="O139" s="47">
        <f>ZASOBY!Q139-'ZASOBY-WŁ.'!O139</f>
        <v>6</v>
      </c>
      <c r="P139" s="47">
        <f>ZASOBY!R139-'ZASOBY-WŁ.'!P139</f>
        <v>0</v>
      </c>
      <c r="Q139" s="69">
        <f t="shared" si="16"/>
        <v>96.8</v>
      </c>
      <c r="R139" s="70">
        <f>ZASOBY!T139-'ZASOBY-WŁ.'!R139</f>
        <v>96.8</v>
      </c>
      <c r="S139" s="70">
        <f>ZASOBY!U139-'ZASOBY-WŁ.'!S139</f>
        <v>0</v>
      </c>
      <c r="T139" s="69">
        <f t="shared" si="17"/>
        <v>0</v>
      </c>
      <c r="U139" s="70">
        <f>ZASOBY!W139-'ZASOBY-WŁ.'!U139</f>
        <v>0</v>
      </c>
      <c r="V139" s="70">
        <f>ZASOBY!X139-'ZASOBY-WŁ.'!V139</f>
        <v>0</v>
      </c>
      <c r="W139" s="47"/>
      <c r="X139" s="47">
        <v>1930</v>
      </c>
      <c r="Y139" s="71"/>
      <c r="Z139" s="4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</row>
    <row r="140" spans="1:119" ht="12.75" customHeight="1">
      <c r="A140" s="40">
        <v>2</v>
      </c>
      <c r="B140" s="48">
        <f t="shared" si="13"/>
        <v>132</v>
      </c>
      <c r="C140" s="49">
        <v>1050</v>
      </c>
      <c r="D140" s="192" t="s">
        <v>190</v>
      </c>
      <c r="E140" s="50" t="s">
        <v>28</v>
      </c>
      <c r="F140" s="50" t="s">
        <v>29</v>
      </c>
      <c r="G140" s="50" t="s">
        <v>60</v>
      </c>
      <c r="H140" s="155">
        <v>8</v>
      </c>
      <c r="I140" s="79"/>
      <c r="J140" s="170"/>
      <c r="K140" s="164">
        <f t="shared" si="14"/>
        <v>1</v>
      </c>
      <c r="L140" s="47">
        <f>ZASOBY!N140-'ZASOBY-WŁ.'!L140</f>
        <v>1</v>
      </c>
      <c r="M140" s="47">
        <f>ZASOBY!O140-'ZASOBY-WŁ.'!M140</f>
        <v>0</v>
      </c>
      <c r="N140" s="164">
        <f t="shared" si="15"/>
        <v>4</v>
      </c>
      <c r="O140" s="47">
        <f>ZASOBY!Q140-'ZASOBY-WŁ.'!O140</f>
        <v>4</v>
      </c>
      <c r="P140" s="47">
        <f>ZASOBY!R140-'ZASOBY-WŁ.'!P140</f>
        <v>0</v>
      </c>
      <c r="Q140" s="69">
        <f t="shared" si="16"/>
        <v>60.44</v>
      </c>
      <c r="R140" s="70">
        <f>ZASOBY!T140-'ZASOBY-WŁ.'!R140</f>
        <v>60.44</v>
      </c>
      <c r="S140" s="70">
        <f>ZASOBY!U140-'ZASOBY-WŁ.'!S140</f>
        <v>0</v>
      </c>
      <c r="T140" s="69">
        <f t="shared" si="17"/>
        <v>0</v>
      </c>
      <c r="U140" s="70">
        <f>ZASOBY!W140-'ZASOBY-WŁ.'!U140</f>
        <v>0</v>
      </c>
      <c r="V140" s="70">
        <f>ZASOBY!X140-'ZASOBY-WŁ.'!V140</f>
        <v>0</v>
      </c>
      <c r="W140" s="47"/>
      <c r="X140" s="47">
        <v>1930</v>
      </c>
      <c r="Y140" s="71"/>
      <c r="Z140" s="4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</row>
    <row r="141" spans="1:119" ht="12.75" customHeight="1">
      <c r="A141" s="40">
        <v>2</v>
      </c>
      <c r="B141" s="48">
        <f t="shared" si="13"/>
        <v>133</v>
      </c>
      <c r="C141" s="49">
        <v>1052</v>
      </c>
      <c r="D141" s="192" t="s">
        <v>190</v>
      </c>
      <c r="E141" s="50" t="s">
        <v>28</v>
      </c>
      <c r="F141" s="50" t="s">
        <v>29</v>
      </c>
      <c r="G141" s="50" t="s">
        <v>60</v>
      </c>
      <c r="H141" s="158" t="s">
        <v>158</v>
      </c>
      <c r="I141" s="79"/>
      <c r="J141" s="170"/>
      <c r="K141" s="164">
        <f t="shared" si="14"/>
        <v>5</v>
      </c>
      <c r="L141" s="47">
        <f>ZASOBY!N141-'ZASOBY-WŁ.'!L141</f>
        <v>5</v>
      </c>
      <c r="M141" s="47">
        <f>ZASOBY!O141-'ZASOBY-WŁ.'!M141</f>
        <v>0</v>
      </c>
      <c r="N141" s="164">
        <f t="shared" si="15"/>
        <v>18</v>
      </c>
      <c r="O141" s="47">
        <f>ZASOBY!Q141-'ZASOBY-WŁ.'!O141</f>
        <v>18</v>
      </c>
      <c r="P141" s="47">
        <f>ZASOBY!R141-'ZASOBY-WŁ.'!P141</f>
        <v>0</v>
      </c>
      <c r="Q141" s="69">
        <f t="shared" si="16"/>
        <v>310.77</v>
      </c>
      <c r="R141" s="70">
        <f>ZASOBY!T141-'ZASOBY-WŁ.'!R141</f>
        <v>310.77</v>
      </c>
      <c r="S141" s="70">
        <f>ZASOBY!U141-'ZASOBY-WŁ.'!S141</f>
        <v>0</v>
      </c>
      <c r="T141" s="69">
        <f t="shared" si="17"/>
        <v>181.88000000000002</v>
      </c>
      <c r="U141" s="70">
        <f>ZASOBY!W141-'ZASOBY-WŁ.'!U141</f>
        <v>181.88000000000002</v>
      </c>
      <c r="V141" s="70">
        <f>ZASOBY!X141-'ZASOBY-WŁ.'!V141</f>
        <v>0</v>
      </c>
      <c r="W141" s="47"/>
      <c r="X141" s="47">
        <v>1930</v>
      </c>
      <c r="Y141" s="71"/>
      <c r="Z141" s="4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17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</row>
    <row r="142" spans="1:119" ht="12.75" customHeight="1">
      <c r="A142" s="40">
        <v>2</v>
      </c>
      <c r="B142" s="48">
        <f t="shared" si="13"/>
        <v>134</v>
      </c>
      <c r="C142" s="49">
        <v>1053</v>
      </c>
      <c r="D142" s="192" t="s">
        <v>190</v>
      </c>
      <c r="E142" s="50" t="s">
        <v>28</v>
      </c>
      <c r="F142" s="50" t="s">
        <v>29</v>
      </c>
      <c r="G142" s="50" t="s">
        <v>60</v>
      </c>
      <c r="H142" s="155" t="s">
        <v>124</v>
      </c>
      <c r="I142" s="79"/>
      <c r="J142" s="170"/>
      <c r="K142" s="164">
        <f t="shared" si="14"/>
        <v>4</v>
      </c>
      <c r="L142" s="47">
        <f>ZASOBY!N142-'ZASOBY-WŁ.'!L142</f>
        <v>4</v>
      </c>
      <c r="M142" s="47">
        <f>ZASOBY!O142-'ZASOBY-WŁ.'!M142</f>
        <v>0</v>
      </c>
      <c r="N142" s="164">
        <f t="shared" si="15"/>
        <v>16</v>
      </c>
      <c r="O142" s="47">
        <f>ZASOBY!Q142-'ZASOBY-WŁ.'!O142</f>
        <v>16</v>
      </c>
      <c r="P142" s="47">
        <f>ZASOBY!R142-'ZASOBY-WŁ.'!P142</f>
        <v>0</v>
      </c>
      <c r="Q142" s="69">
        <f t="shared" si="16"/>
        <v>237.9999999999999</v>
      </c>
      <c r="R142" s="70">
        <f>ZASOBY!T142-'ZASOBY-WŁ.'!R142</f>
        <v>237.9999999999999</v>
      </c>
      <c r="S142" s="70">
        <f>ZASOBY!U142-'ZASOBY-WŁ.'!S142</f>
        <v>0</v>
      </c>
      <c r="T142" s="69">
        <f t="shared" si="17"/>
        <v>0</v>
      </c>
      <c r="U142" s="70">
        <f>ZASOBY!W142-'ZASOBY-WŁ.'!U142</f>
        <v>0</v>
      </c>
      <c r="V142" s="70">
        <f>ZASOBY!X142-'ZASOBY-WŁ.'!V142</f>
        <v>0</v>
      </c>
      <c r="W142" s="47"/>
      <c r="X142" s="47">
        <v>1930</v>
      </c>
      <c r="Y142" s="71"/>
      <c r="Z142" s="4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</row>
    <row r="143" spans="1:119" ht="12.75" customHeight="1">
      <c r="A143" s="40">
        <v>2</v>
      </c>
      <c r="B143" s="48">
        <f t="shared" si="13"/>
        <v>135</v>
      </c>
      <c r="C143" s="49">
        <v>1056</v>
      </c>
      <c r="D143" s="192" t="s">
        <v>190</v>
      </c>
      <c r="E143" s="50" t="s">
        <v>28</v>
      </c>
      <c r="F143" s="50" t="s">
        <v>29</v>
      </c>
      <c r="G143" s="50" t="s">
        <v>177</v>
      </c>
      <c r="H143" s="155" t="s">
        <v>125</v>
      </c>
      <c r="I143" s="79"/>
      <c r="J143" s="170"/>
      <c r="K143" s="164">
        <f t="shared" si="14"/>
        <v>11</v>
      </c>
      <c r="L143" s="47">
        <f>ZASOBY!N143-'ZASOBY-WŁ.'!L143</f>
        <v>11</v>
      </c>
      <c r="M143" s="47">
        <f>ZASOBY!O143-'ZASOBY-WŁ.'!M143</f>
        <v>0</v>
      </c>
      <c r="N143" s="164">
        <f t="shared" si="15"/>
        <v>33</v>
      </c>
      <c r="O143" s="47">
        <f>ZASOBY!Q143-'ZASOBY-WŁ.'!O143</f>
        <v>33</v>
      </c>
      <c r="P143" s="47">
        <f>ZASOBY!R143-'ZASOBY-WŁ.'!P143</f>
        <v>0</v>
      </c>
      <c r="Q143" s="69">
        <f t="shared" si="16"/>
        <v>538.1199999999999</v>
      </c>
      <c r="R143" s="70">
        <f>ZASOBY!T143-'ZASOBY-WŁ.'!R143</f>
        <v>538.1199999999999</v>
      </c>
      <c r="S143" s="70">
        <f>ZASOBY!U143-'ZASOBY-WŁ.'!S143</f>
        <v>0</v>
      </c>
      <c r="T143" s="69">
        <f t="shared" si="17"/>
        <v>0</v>
      </c>
      <c r="U143" s="70">
        <f>ZASOBY!W143-'ZASOBY-WŁ.'!U143</f>
        <v>0</v>
      </c>
      <c r="V143" s="70">
        <f>ZASOBY!X143-'ZASOBY-WŁ.'!V143</f>
        <v>0</v>
      </c>
      <c r="W143" s="47"/>
      <c r="X143" s="47">
        <v>1925</v>
      </c>
      <c r="Y143" s="71"/>
      <c r="Z143" s="4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</row>
    <row r="144" spans="1:119" ht="12.75" customHeight="1">
      <c r="A144" s="40">
        <v>2</v>
      </c>
      <c r="B144" s="48">
        <f t="shared" si="13"/>
        <v>136</v>
      </c>
      <c r="C144" s="49">
        <v>1054</v>
      </c>
      <c r="D144" s="192" t="s">
        <v>190</v>
      </c>
      <c r="E144" s="50" t="s">
        <v>28</v>
      </c>
      <c r="F144" s="50" t="s">
        <v>29</v>
      </c>
      <c r="G144" s="50" t="s">
        <v>60</v>
      </c>
      <c r="H144" s="155">
        <v>27</v>
      </c>
      <c r="I144" s="79"/>
      <c r="J144" s="170"/>
      <c r="K144" s="164">
        <f t="shared" si="14"/>
        <v>3</v>
      </c>
      <c r="L144" s="47">
        <f>ZASOBY!N144-'ZASOBY-WŁ.'!L144</f>
        <v>3</v>
      </c>
      <c r="M144" s="47">
        <f>ZASOBY!O144-'ZASOBY-WŁ.'!M144</f>
        <v>0</v>
      </c>
      <c r="N144" s="164">
        <f t="shared" si="15"/>
        <v>9</v>
      </c>
      <c r="O144" s="47">
        <f>ZASOBY!Q144-'ZASOBY-WŁ.'!O144</f>
        <v>9</v>
      </c>
      <c r="P144" s="47">
        <f>ZASOBY!R144-'ZASOBY-WŁ.'!P144</f>
        <v>0</v>
      </c>
      <c r="Q144" s="69">
        <f t="shared" si="16"/>
        <v>160.75</v>
      </c>
      <c r="R144" s="70">
        <f>ZASOBY!T144-'ZASOBY-WŁ.'!R144</f>
        <v>160.75</v>
      </c>
      <c r="S144" s="70">
        <f>ZASOBY!U144-'ZASOBY-WŁ.'!S144</f>
        <v>0</v>
      </c>
      <c r="T144" s="69">
        <f t="shared" si="17"/>
        <v>0</v>
      </c>
      <c r="U144" s="70">
        <f>ZASOBY!W144-'ZASOBY-WŁ.'!U144</f>
        <v>0</v>
      </c>
      <c r="V144" s="70">
        <f>ZASOBY!X144-'ZASOBY-WŁ.'!V144</f>
        <v>0</v>
      </c>
      <c r="W144" s="47"/>
      <c r="X144" s="47">
        <v>1928</v>
      </c>
      <c r="Y144" s="71"/>
      <c r="Z144" s="4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</row>
    <row r="145" spans="1:119" ht="12.75" customHeight="1">
      <c r="A145" s="40">
        <v>2</v>
      </c>
      <c r="B145" s="48">
        <f t="shared" si="13"/>
        <v>137</v>
      </c>
      <c r="C145" s="49">
        <v>1055</v>
      </c>
      <c r="D145" s="192" t="s">
        <v>190</v>
      </c>
      <c r="E145" s="50" t="s">
        <v>28</v>
      </c>
      <c r="F145" s="50" t="s">
        <v>29</v>
      </c>
      <c r="G145" s="50" t="s">
        <v>60</v>
      </c>
      <c r="H145" s="155">
        <v>29</v>
      </c>
      <c r="I145" s="79"/>
      <c r="J145" s="170"/>
      <c r="K145" s="164">
        <f t="shared" si="14"/>
        <v>6</v>
      </c>
      <c r="L145" s="47">
        <f>ZASOBY!N145-'ZASOBY-WŁ.'!L145</f>
        <v>6</v>
      </c>
      <c r="M145" s="47">
        <f>ZASOBY!O145-'ZASOBY-WŁ.'!M145</f>
        <v>0</v>
      </c>
      <c r="N145" s="164">
        <f t="shared" si="15"/>
        <v>17</v>
      </c>
      <c r="O145" s="47">
        <f>ZASOBY!Q145-'ZASOBY-WŁ.'!O145</f>
        <v>17</v>
      </c>
      <c r="P145" s="47">
        <f>ZASOBY!R145-'ZASOBY-WŁ.'!P145</f>
        <v>0</v>
      </c>
      <c r="Q145" s="69">
        <f t="shared" si="16"/>
        <v>293.51</v>
      </c>
      <c r="R145" s="70">
        <f>ZASOBY!T145-'ZASOBY-WŁ.'!R145</f>
        <v>293.51</v>
      </c>
      <c r="S145" s="70">
        <f>ZASOBY!U145-'ZASOBY-WŁ.'!S145</f>
        <v>0</v>
      </c>
      <c r="T145" s="69">
        <f t="shared" si="17"/>
        <v>0</v>
      </c>
      <c r="U145" s="70">
        <f>ZASOBY!W145-'ZASOBY-WŁ.'!U145</f>
        <v>0</v>
      </c>
      <c r="V145" s="70">
        <f>ZASOBY!X145-'ZASOBY-WŁ.'!V145</f>
        <v>0</v>
      </c>
      <c r="W145" s="47"/>
      <c r="X145" s="47">
        <v>1928</v>
      </c>
      <c r="Y145" s="71"/>
      <c r="Z145" s="46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</row>
    <row r="146" spans="1:119" ht="12.75" customHeight="1">
      <c r="A146" s="40">
        <v>2</v>
      </c>
      <c r="B146" s="48">
        <f t="shared" si="13"/>
        <v>138</v>
      </c>
      <c r="C146" s="49">
        <v>1057</v>
      </c>
      <c r="D146" s="192" t="s">
        <v>190</v>
      </c>
      <c r="E146" s="50" t="s">
        <v>28</v>
      </c>
      <c r="F146" s="50" t="s">
        <v>29</v>
      </c>
      <c r="G146" s="50" t="s">
        <v>60</v>
      </c>
      <c r="H146" s="155">
        <v>36</v>
      </c>
      <c r="I146" s="79"/>
      <c r="J146" s="170"/>
      <c r="K146" s="164">
        <f t="shared" si="14"/>
        <v>8</v>
      </c>
      <c r="L146" s="47">
        <f>ZASOBY!N146-'ZASOBY-WŁ.'!L146</f>
        <v>8</v>
      </c>
      <c r="M146" s="47">
        <f>ZASOBY!O146-'ZASOBY-WŁ.'!M146</f>
        <v>0</v>
      </c>
      <c r="N146" s="164">
        <f t="shared" si="15"/>
        <v>24</v>
      </c>
      <c r="O146" s="47">
        <f>ZASOBY!Q146-'ZASOBY-WŁ.'!O146</f>
        <v>24</v>
      </c>
      <c r="P146" s="47">
        <f>ZASOBY!R146-'ZASOBY-WŁ.'!P146</f>
        <v>0</v>
      </c>
      <c r="Q146" s="69">
        <f t="shared" si="16"/>
        <v>388.59000000000003</v>
      </c>
      <c r="R146" s="70">
        <f>ZASOBY!T146-'ZASOBY-WŁ.'!R146</f>
        <v>388.59000000000003</v>
      </c>
      <c r="S146" s="70">
        <f>ZASOBY!U146-'ZASOBY-WŁ.'!S146</f>
        <v>0</v>
      </c>
      <c r="T146" s="69">
        <f t="shared" si="17"/>
        <v>0</v>
      </c>
      <c r="U146" s="70">
        <f>ZASOBY!W146-'ZASOBY-WŁ.'!U146</f>
        <v>0</v>
      </c>
      <c r="V146" s="70">
        <f>ZASOBY!X146-'ZASOBY-WŁ.'!V146</f>
        <v>0</v>
      </c>
      <c r="W146" s="47"/>
      <c r="X146" s="47">
        <v>1928</v>
      </c>
      <c r="Y146" s="71"/>
      <c r="Z146" s="46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</row>
    <row r="147" spans="1:119" ht="12.75" customHeight="1">
      <c r="A147" s="40">
        <v>2</v>
      </c>
      <c r="B147" s="48">
        <f t="shared" si="13"/>
        <v>139</v>
      </c>
      <c r="C147" s="49">
        <v>1058</v>
      </c>
      <c r="D147" s="192" t="s">
        <v>190</v>
      </c>
      <c r="E147" s="50" t="s">
        <v>28</v>
      </c>
      <c r="F147" s="50" t="s">
        <v>29</v>
      </c>
      <c r="G147" s="50" t="s">
        <v>60</v>
      </c>
      <c r="H147" s="155">
        <v>38</v>
      </c>
      <c r="I147" s="79"/>
      <c r="J147" s="170"/>
      <c r="K147" s="164">
        <f t="shared" si="14"/>
        <v>5</v>
      </c>
      <c r="L147" s="47">
        <f>ZASOBY!N147-'ZASOBY-WŁ.'!L147</f>
        <v>5</v>
      </c>
      <c r="M147" s="47">
        <f>ZASOBY!O147-'ZASOBY-WŁ.'!M147</f>
        <v>0</v>
      </c>
      <c r="N147" s="164">
        <f t="shared" si="15"/>
        <v>13</v>
      </c>
      <c r="O147" s="47">
        <f>ZASOBY!Q147-'ZASOBY-WŁ.'!O147</f>
        <v>13</v>
      </c>
      <c r="P147" s="47">
        <f>ZASOBY!R147-'ZASOBY-WŁ.'!P147</f>
        <v>0</v>
      </c>
      <c r="Q147" s="69">
        <f t="shared" si="16"/>
        <v>194.31</v>
      </c>
      <c r="R147" s="70">
        <f>ZASOBY!T147-'ZASOBY-WŁ.'!R147</f>
        <v>194.31</v>
      </c>
      <c r="S147" s="70">
        <f>ZASOBY!U147-'ZASOBY-WŁ.'!S147</f>
        <v>0</v>
      </c>
      <c r="T147" s="69">
        <f t="shared" si="17"/>
        <v>0</v>
      </c>
      <c r="U147" s="70">
        <f>ZASOBY!W147-'ZASOBY-WŁ.'!U147</f>
        <v>0</v>
      </c>
      <c r="V147" s="70">
        <f>ZASOBY!X147-'ZASOBY-WŁ.'!V147</f>
        <v>0</v>
      </c>
      <c r="W147" s="47"/>
      <c r="X147" s="47">
        <v>1928</v>
      </c>
      <c r="Y147" s="71"/>
      <c r="Z147" s="46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</row>
    <row r="148" spans="1:119" ht="12.75" customHeight="1">
      <c r="A148" s="40">
        <v>2</v>
      </c>
      <c r="B148" s="48">
        <f t="shared" si="13"/>
        <v>140</v>
      </c>
      <c r="C148" s="49">
        <v>1059</v>
      </c>
      <c r="D148" s="192" t="s">
        <v>190</v>
      </c>
      <c r="E148" s="50" t="s">
        <v>28</v>
      </c>
      <c r="F148" s="50" t="s">
        <v>29</v>
      </c>
      <c r="G148" s="50" t="s">
        <v>60</v>
      </c>
      <c r="H148" s="155">
        <v>40</v>
      </c>
      <c r="I148" s="79"/>
      <c r="J148" s="170"/>
      <c r="K148" s="164">
        <f t="shared" si="14"/>
        <v>7</v>
      </c>
      <c r="L148" s="47">
        <f>ZASOBY!N148-'ZASOBY-WŁ.'!L148</f>
        <v>7</v>
      </c>
      <c r="M148" s="47">
        <f>ZASOBY!O148-'ZASOBY-WŁ.'!M148</f>
        <v>0</v>
      </c>
      <c r="N148" s="164">
        <f t="shared" si="15"/>
        <v>22</v>
      </c>
      <c r="O148" s="47">
        <f>ZASOBY!Q148-'ZASOBY-WŁ.'!O148</f>
        <v>22</v>
      </c>
      <c r="P148" s="47">
        <f>ZASOBY!R148-'ZASOBY-WŁ.'!P148</f>
        <v>0</v>
      </c>
      <c r="Q148" s="69">
        <f t="shared" si="16"/>
        <v>323.21</v>
      </c>
      <c r="R148" s="70">
        <f>ZASOBY!T148-'ZASOBY-WŁ.'!R148</f>
        <v>323.21</v>
      </c>
      <c r="S148" s="70">
        <f>ZASOBY!U148-'ZASOBY-WŁ.'!S148</f>
        <v>0</v>
      </c>
      <c r="T148" s="69">
        <f t="shared" si="17"/>
        <v>0</v>
      </c>
      <c r="U148" s="70">
        <f>ZASOBY!W148-'ZASOBY-WŁ.'!U148</f>
        <v>0</v>
      </c>
      <c r="V148" s="70">
        <f>ZASOBY!X148-'ZASOBY-WŁ.'!V148</f>
        <v>0</v>
      </c>
      <c r="W148" s="47"/>
      <c r="X148" s="47">
        <v>1925</v>
      </c>
      <c r="Y148" s="71"/>
      <c r="Z148" s="46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</row>
    <row r="149" spans="1:119" ht="12.75" customHeight="1">
      <c r="A149" s="40">
        <v>4</v>
      </c>
      <c r="B149" s="48">
        <f t="shared" si="13"/>
        <v>141</v>
      </c>
      <c r="C149" s="49">
        <v>1068</v>
      </c>
      <c r="D149" s="192" t="s">
        <v>190</v>
      </c>
      <c r="E149" s="50" t="s">
        <v>32</v>
      </c>
      <c r="F149" s="50" t="s">
        <v>29</v>
      </c>
      <c r="G149" s="50" t="s">
        <v>61</v>
      </c>
      <c r="H149" s="158" t="s">
        <v>152</v>
      </c>
      <c r="I149" s="79"/>
      <c r="J149" s="170"/>
      <c r="K149" s="164">
        <f t="shared" si="14"/>
        <v>11</v>
      </c>
      <c r="L149" s="47">
        <f>ZASOBY!N149-'ZASOBY-WŁ.'!L149</f>
        <v>11</v>
      </c>
      <c r="M149" s="47">
        <f>ZASOBY!O149-'ZASOBY-WŁ.'!M149</f>
        <v>0</v>
      </c>
      <c r="N149" s="164">
        <f t="shared" si="15"/>
        <v>50</v>
      </c>
      <c r="O149" s="47">
        <f>ZASOBY!Q149-'ZASOBY-WŁ.'!O149</f>
        <v>50</v>
      </c>
      <c r="P149" s="47">
        <f>ZASOBY!R149-'ZASOBY-WŁ.'!P149</f>
        <v>0</v>
      </c>
      <c r="Q149" s="69">
        <f t="shared" si="16"/>
        <v>715.4100000000001</v>
      </c>
      <c r="R149" s="70">
        <f>ZASOBY!T149-'ZASOBY-WŁ.'!R149</f>
        <v>715.4100000000001</v>
      </c>
      <c r="S149" s="70">
        <f>ZASOBY!U149-'ZASOBY-WŁ.'!S149</f>
        <v>0</v>
      </c>
      <c r="T149" s="69">
        <f t="shared" si="17"/>
        <v>0</v>
      </c>
      <c r="U149" s="70">
        <f>ZASOBY!W149-'ZASOBY-WŁ.'!U149</f>
        <v>0</v>
      </c>
      <c r="V149" s="70">
        <f>ZASOBY!X149-'ZASOBY-WŁ.'!V149</f>
        <v>0</v>
      </c>
      <c r="W149" s="47"/>
      <c r="X149" s="47">
        <v>1935</v>
      </c>
      <c r="Y149" s="71"/>
      <c r="Z149" s="46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</row>
    <row r="150" spans="1:119" ht="12.75" customHeight="1">
      <c r="A150" s="40">
        <v>4</v>
      </c>
      <c r="B150" s="48">
        <f t="shared" si="13"/>
        <v>142</v>
      </c>
      <c r="C150" s="49">
        <v>1084</v>
      </c>
      <c r="D150" s="192" t="s">
        <v>190</v>
      </c>
      <c r="E150" s="50" t="s">
        <v>32</v>
      </c>
      <c r="F150" s="50" t="s">
        <v>29</v>
      </c>
      <c r="G150" s="50" t="s">
        <v>61</v>
      </c>
      <c r="H150" s="158" t="s">
        <v>157</v>
      </c>
      <c r="I150" s="79"/>
      <c r="J150" s="170"/>
      <c r="K150" s="164">
        <f t="shared" si="14"/>
        <v>12</v>
      </c>
      <c r="L150" s="47">
        <f>ZASOBY!N150-'ZASOBY-WŁ.'!L150</f>
        <v>12</v>
      </c>
      <c r="M150" s="47">
        <f>ZASOBY!O150-'ZASOBY-WŁ.'!M150</f>
        <v>0</v>
      </c>
      <c r="N150" s="164">
        <f t="shared" si="15"/>
        <v>55</v>
      </c>
      <c r="O150" s="47">
        <f>ZASOBY!Q150-'ZASOBY-WŁ.'!O150</f>
        <v>55</v>
      </c>
      <c r="P150" s="47">
        <f>ZASOBY!R150-'ZASOBY-WŁ.'!P150</f>
        <v>0</v>
      </c>
      <c r="Q150" s="69">
        <f t="shared" si="16"/>
        <v>788.8299999999999</v>
      </c>
      <c r="R150" s="70">
        <f>ZASOBY!T150-'ZASOBY-WŁ.'!R150</f>
        <v>788.8299999999999</v>
      </c>
      <c r="S150" s="70">
        <f>ZASOBY!U150-'ZASOBY-WŁ.'!S150</f>
        <v>0</v>
      </c>
      <c r="T150" s="69">
        <f t="shared" si="17"/>
        <v>0</v>
      </c>
      <c r="U150" s="70">
        <f>ZASOBY!W150-'ZASOBY-WŁ.'!U150</f>
        <v>0</v>
      </c>
      <c r="V150" s="70">
        <f>ZASOBY!X150-'ZASOBY-WŁ.'!V150</f>
        <v>0</v>
      </c>
      <c r="W150" s="47"/>
      <c r="X150" s="47">
        <v>1935</v>
      </c>
      <c r="Y150" s="71"/>
      <c r="Z150" s="46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17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</row>
    <row r="151" spans="1:119" ht="12.75" customHeight="1">
      <c r="A151" s="40">
        <v>4</v>
      </c>
      <c r="B151" s="48">
        <f t="shared" si="13"/>
        <v>143</v>
      </c>
      <c r="C151" s="49">
        <v>1069</v>
      </c>
      <c r="D151" s="192" t="s">
        <v>190</v>
      </c>
      <c r="E151" s="50" t="s">
        <v>32</v>
      </c>
      <c r="F151" s="50" t="s">
        <v>29</v>
      </c>
      <c r="G151" s="50" t="s">
        <v>61</v>
      </c>
      <c r="H151" s="155">
        <v>7</v>
      </c>
      <c r="I151" s="79"/>
      <c r="J151" s="170"/>
      <c r="K151" s="164">
        <f t="shared" si="14"/>
        <v>3</v>
      </c>
      <c r="L151" s="47">
        <f>ZASOBY!N151-'ZASOBY-WŁ.'!L151</f>
        <v>3</v>
      </c>
      <c r="M151" s="47">
        <f>ZASOBY!O151-'ZASOBY-WŁ.'!M151</f>
        <v>0</v>
      </c>
      <c r="N151" s="164">
        <f t="shared" si="15"/>
        <v>14</v>
      </c>
      <c r="O151" s="47">
        <f>ZASOBY!Q151-'ZASOBY-WŁ.'!O151</f>
        <v>14</v>
      </c>
      <c r="P151" s="47">
        <f>ZASOBY!R151-'ZASOBY-WŁ.'!P151</f>
        <v>0</v>
      </c>
      <c r="Q151" s="69">
        <f t="shared" si="16"/>
        <v>204.89999999999998</v>
      </c>
      <c r="R151" s="70">
        <f>ZASOBY!T151-'ZASOBY-WŁ.'!R151</f>
        <v>204.89999999999998</v>
      </c>
      <c r="S151" s="70">
        <f>ZASOBY!U151-'ZASOBY-WŁ.'!S151</f>
        <v>0</v>
      </c>
      <c r="T151" s="69">
        <f t="shared" si="17"/>
        <v>0</v>
      </c>
      <c r="U151" s="70">
        <f>ZASOBY!W151-'ZASOBY-WŁ.'!U151</f>
        <v>0</v>
      </c>
      <c r="V151" s="70">
        <f>ZASOBY!X151-'ZASOBY-WŁ.'!V151</f>
        <v>0</v>
      </c>
      <c r="W151" s="47"/>
      <c r="X151" s="47">
        <v>1935</v>
      </c>
      <c r="Y151" s="71"/>
      <c r="Z151" s="46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</row>
    <row r="152" spans="1:119" ht="12.75" customHeight="1">
      <c r="A152" s="40">
        <v>4</v>
      </c>
      <c r="B152" s="48">
        <f aca="true" t="shared" si="18" ref="B152:B183">+B151+1</f>
        <v>144</v>
      </c>
      <c r="C152" s="49">
        <v>1083</v>
      </c>
      <c r="D152" s="192" t="s">
        <v>190</v>
      </c>
      <c r="E152" s="50" t="s">
        <v>32</v>
      </c>
      <c r="F152" s="50" t="s">
        <v>29</v>
      </c>
      <c r="G152" s="50" t="s">
        <v>61</v>
      </c>
      <c r="H152" s="155">
        <v>8</v>
      </c>
      <c r="I152" s="79"/>
      <c r="J152" s="170"/>
      <c r="K152" s="164">
        <f t="shared" si="14"/>
        <v>3</v>
      </c>
      <c r="L152" s="47">
        <f>ZASOBY!N152-'ZASOBY-WŁ.'!L152</f>
        <v>3</v>
      </c>
      <c r="M152" s="47">
        <f>ZASOBY!O152-'ZASOBY-WŁ.'!M152</f>
        <v>0</v>
      </c>
      <c r="N152" s="164">
        <f t="shared" si="15"/>
        <v>9</v>
      </c>
      <c r="O152" s="47">
        <f>ZASOBY!Q152-'ZASOBY-WŁ.'!O152</f>
        <v>9</v>
      </c>
      <c r="P152" s="47">
        <f>ZASOBY!R152-'ZASOBY-WŁ.'!P152</f>
        <v>0</v>
      </c>
      <c r="Q152" s="69">
        <f t="shared" si="16"/>
        <v>96.24000000000001</v>
      </c>
      <c r="R152" s="70">
        <f>ZASOBY!T152-'ZASOBY-WŁ.'!R152</f>
        <v>96.24000000000001</v>
      </c>
      <c r="S152" s="70">
        <f>ZASOBY!U152-'ZASOBY-WŁ.'!S152</f>
        <v>0</v>
      </c>
      <c r="T152" s="69">
        <f t="shared" si="17"/>
        <v>0</v>
      </c>
      <c r="U152" s="70">
        <f>ZASOBY!W152-'ZASOBY-WŁ.'!U152</f>
        <v>0</v>
      </c>
      <c r="V152" s="70">
        <f>ZASOBY!X152-'ZASOBY-WŁ.'!V152</f>
        <v>0</v>
      </c>
      <c r="W152" s="47"/>
      <c r="X152" s="47">
        <v>1935</v>
      </c>
      <c r="Y152" s="71"/>
      <c r="Z152" s="46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17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</row>
    <row r="153" spans="1:119" ht="12.75" customHeight="1">
      <c r="A153" s="40">
        <v>4</v>
      </c>
      <c r="B153" s="48">
        <f t="shared" si="18"/>
        <v>145</v>
      </c>
      <c r="C153" s="49">
        <v>1070</v>
      </c>
      <c r="D153" s="192" t="s">
        <v>190</v>
      </c>
      <c r="E153" s="50" t="s">
        <v>32</v>
      </c>
      <c r="F153" s="50" t="s">
        <v>29</v>
      </c>
      <c r="G153" s="50" t="s">
        <v>61</v>
      </c>
      <c r="H153" s="155">
        <v>9</v>
      </c>
      <c r="I153" s="79"/>
      <c r="J153" s="170"/>
      <c r="K153" s="164">
        <f t="shared" si="14"/>
        <v>4</v>
      </c>
      <c r="L153" s="47">
        <f>ZASOBY!N153-'ZASOBY-WŁ.'!L153</f>
        <v>4</v>
      </c>
      <c r="M153" s="47">
        <f>ZASOBY!O153-'ZASOBY-WŁ.'!M153</f>
        <v>0</v>
      </c>
      <c r="N153" s="164">
        <f t="shared" si="15"/>
        <v>17</v>
      </c>
      <c r="O153" s="47">
        <f>ZASOBY!Q153-'ZASOBY-WŁ.'!O153</f>
        <v>17</v>
      </c>
      <c r="P153" s="47">
        <f>ZASOBY!R153-'ZASOBY-WŁ.'!P153</f>
        <v>0</v>
      </c>
      <c r="Q153" s="69">
        <f t="shared" si="16"/>
        <v>242.35</v>
      </c>
      <c r="R153" s="70">
        <f>ZASOBY!T153-'ZASOBY-WŁ.'!R153</f>
        <v>242.35</v>
      </c>
      <c r="S153" s="70">
        <f>ZASOBY!U153-'ZASOBY-WŁ.'!S153</f>
        <v>0</v>
      </c>
      <c r="T153" s="69">
        <f t="shared" si="17"/>
        <v>0</v>
      </c>
      <c r="U153" s="70">
        <f>ZASOBY!W153-'ZASOBY-WŁ.'!U153</f>
        <v>0</v>
      </c>
      <c r="V153" s="70">
        <f>ZASOBY!X153-'ZASOBY-WŁ.'!V153</f>
        <v>0</v>
      </c>
      <c r="W153" s="47"/>
      <c r="X153" s="47">
        <v>1935</v>
      </c>
      <c r="Y153" s="71"/>
      <c r="Z153" s="46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  <c r="CR153" s="217"/>
      <c r="CS153" s="217"/>
      <c r="CT153" s="217"/>
      <c r="CU153" s="217"/>
      <c r="CV153" s="217"/>
      <c r="CW153" s="217"/>
      <c r="CX153" s="217"/>
      <c r="CY153" s="217"/>
      <c r="CZ153" s="217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</row>
    <row r="154" spans="1:119" ht="12.75" customHeight="1">
      <c r="A154" s="40">
        <v>4</v>
      </c>
      <c r="B154" s="8">
        <f t="shared" si="18"/>
        <v>146</v>
      </c>
      <c r="C154" s="9">
        <v>1082</v>
      </c>
      <c r="D154" s="191" t="s">
        <v>189</v>
      </c>
      <c r="E154" s="10" t="s">
        <v>32</v>
      </c>
      <c r="F154" s="10" t="s">
        <v>29</v>
      </c>
      <c r="G154" s="10" t="s">
        <v>61</v>
      </c>
      <c r="H154" s="154">
        <v>10</v>
      </c>
      <c r="I154" s="79">
        <v>1</v>
      </c>
      <c r="J154" s="170"/>
      <c r="K154" s="164">
        <f t="shared" si="14"/>
        <v>5</v>
      </c>
      <c r="L154" s="47">
        <f>ZASOBY!N154-'ZASOBY-WŁ.'!L154</f>
        <v>5</v>
      </c>
      <c r="M154" s="47">
        <f>ZASOBY!O154-'ZASOBY-WŁ.'!M154</f>
        <v>0</v>
      </c>
      <c r="N154" s="164">
        <f t="shared" si="15"/>
        <v>24</v>
      </c>
      <c r="O154" s="47">
        <f>ZASOBY!Q154-'ZASOBY-WŁ.'!O154</f>
        <v>24</v>
      </c>
      <c r="P154" s="47">
        <f>ZASOBY!R154-'ZASOBY-WŁ.'!P154</f>
        <v>0</v>
      </c>
      <c r="Q154" s="69">
        <f t="shared" si="16"/>
        <v>381.6</v>
      </c>
      <c r="R154" s="70">
        <f>ZASOBY!T154-'ZASOBY-WŁ.'!R154</f>
        <v>381.6</v>
      </c>
      <c r="S154" s="70">
        <f>ZASOBY!U154-'ZASOBY-WŁ.'!S154</f>
        <v>0</v>
      </c>
      <c r="T154" s="69">
        <f t="shared" si="17"/>
        <v>0</v>
      </c>
      <c r="U154" s="70">
        <f>ZASOBY!W154-'ZASOBY-WŁ.'!U154</f>
        <v>0</v>
      </c>
      <c r="V154" s="70">
        <f>ZASOBY!X154-'ZASOBY-WŁ.'!V154</f>
        <v>0</v>
      </c>
      <c r="W154" s="47"/>
      <c r="X154" s="47">
        <v>1935</v>
      </c>
      <c r="Y154" s="71"/>
      <c r="Z154" s="46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</row>
    <row r="155" spans="1:119" ht="12.75" customHeight="1">
      <c r="A155" s="40">
        <v>4</v>
      </c>
      <c r="B155" s="56">
        <f t="shared" si="18"/>
        <v>147</v>
      </c>
      <c r="C155" s="57">
        <v>1071</v>
      </c>
      <c r="D155" s="194" t="s">
        <v>190</v>
      </c>
      <c r="E155" s="58" t="s">
        <v>32</v>
      </c>
      <c r="F155" s="58" t="s">
        <v>29</v>
      </c>
      <c r="G155" s="58" t="s">
        <v>61</v>
      </c>
      <c r="H155" s="156">
        <v>11</v>
      </c>
      <c r="I155" s="79"/>
      <c r="J155" s="170"/>
      <c r="K155" s="164">
        <f t="shared" si="14"/>
        <v>1</v>
      </c>
      <c r="L155" s="47">
        <f>ZASOBY!N155-'ZASOBY-WŁ.'!L155</f>
        <v>1</v>
      </c>
      <c r="M155" s="47">
        <f>ZASOBY!O155-'ZASOBY-WŁ.'!M155</f>
        <v>0</v>
      </c>
      <c r="N155" s="164">
        <f t="shared" si="15"/>
        <v>2</v>
      </c>
      <c r="O155" s="47">
        <f>ZASOBY!Q155-'ZASOBY-WŁ.'!O155</f>
        <v>2</v>
      </c>
      <c r="P155" s="47">
        <f>ZASOBY!R155-'ZASOBY-WŁ.'!P155</f>
        <v>0</v>
      </c>
      <c r="Q155" s="69">
        <f t="shared" si="16"/>
        <v>15.24</v>
      </c>
      <c r="R155" s="70">
        <f>ZASOBY!T155-'ZASOBY-WŁ.'!R155</f>
        <v>15.24</v>
      </c>
      <c r="S155" s="70">
        <f>ZASOBY!U155-'ZASOBY-WŁ.'!S155</f>
        <v>0</v>
      </c>
      <c r="T155" s="69">
        <f t="shared" si="17"/>
        <v>0</v>
      </c>
      <c r="U155" s="70">
        <f>ZASOBY!W155-'ZASOBY-WŁ.'!U155</f>
        <v>0</v>
      </c>
      <c r="V155" s="70">
        <f>ZASOBY!X155-'ZASOBY-WŁ.'!V155</f>
        <v>0</v>
      </c>
      <c r="W155" s="47"/>
      <c r="X155" s="47">
        <v>1935</v>
      </c>
      <c r="Y155" s="71"/>
      <c r="Z155" s="46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</row>
    <row r="156" spans="1:119" ht="12.75" customHeight="1">
      <c r="A156" s="40">
        <v>4</v>
      </c>
      <c r="B156" s="48">
        <f t="shared" si="18"/>
        <v>148</v>
      </c>
      <c r="C156" s="49">
        <v>1081</v>
      </c>
      <c r="D156" s="192" t="s">
        <v>190</v>
      </c>
      <c r="E156" s="50" t="s">
        <v>32</v>
      </c>
      <c r="F156" s="50" t="s">
        <v>29</v>
      </c>
      <c r="G156" s="50" t="s">
        <v>61</v>
      </c>
      <c r="H156" s="155">
        <v>12</v>
      </c>
      <c r="I156" s="79"/>
      <c r="J156" s="170"/>
      <c r="K156" s="164">
        <f t="shared" si="14"/>
        <v>3</v>
      </c>
      <c r="L156" s="47">
        <f>ZASOBY!N156-'ZASOBY-WŁ.'!L156</f>
        <v>3</v>
      </c>
      <c r="M156" s="47">
        <f>ZASOBY!O156-'ZASOBY-WŁ.'!M156</f>
        <v>0</v>
      </c>
      <c r="N156" s="164">
        <f t="shared" si="15"/>
        <v>13</v>
      </c>
      <c r="O156" s="47">
        <f>ZASOBY!Q156-'ZASOBY-WŁ.'!O156</f>
        <v>13</v>
      </c>
      <c r="P156" s="47">
        <f>ZASOBY!R156-'ZASOBY-WŁ.'!P156</f>
        <v>0</v>
      </c>
      <c r="Q156" s="69">
        <f t="shared" si="16"/>
        <v>168.24000000000004</v>
      </c>
      <c r="R156" s="70">
        <f>ZASOBY!T156-'ZASOBY-WŁ.'!R156</f>
        <v>168.24000000000004</v>
      </c>
      <c r="S156" s="70">
        <f>ZASOBY!U156-'ZASOBY-WŁ.'!S156</f>
        <v>0</v>
      </c>
      <c r="T156" s="69">
        <f t="shared" si="17"/>
        <v>0</v>
      </c>
      <c r="U156" s="70">
        <f>ZASOBY!W156-'ZASOBY-WŁ.'!U156</f>
        <v>0</v>
      </c>
      <c r="V156" s="70">
        <f>ZASOBY!X156-'ZASOBY-WŁ.'!V156</f>
        <v>0</v>
      </c>
      <c r="W156" s="47"/>
      <c r="X156" s="47">
        <v>1935</v>
      </c>
      <c r="Y156" s="71"/>
      <c r="Z156" s="46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</row>
    <row r="157" spans="1:119" ht="12.75" customHeight="1">
      <c r="A157" s="40">
        <v>4</v>
      </c>
      <c r="B157" s="48">
        <f t="shared" si="18"/>
        <v>149</v>
      </c>
      <c r="C157" s="49">
        <v>1072</v>
      </c>
      <c r="D157" s="192" t="s">
        <v>190</v>
      </c>
      <c r="E157" s="50" t="s">
        <v>32</v>
      </c>
      <c r="F157" s="50" t="s">
        <v>29</v>
      </c>
      <c r="G157" s="50" t="s">
        <v>61</v>
      </c>
      <c r="H157" s="155">
        <v>13</v>
      </c>
      <c r="I157" s="79"/>
      <c r="J157" s="170"/>
      <c r="K157" s="164">
        <f t="shared" si="14"/>
        <v>2</v>
      </c>
      <c r="L157" s="47">
        <f>ZASOBY!N157-'ZASOBY-WŁ.'!L157</f>
        <v>2</v>
      </c>
      <c r="M157" s="47">
        <f>ZASOBY!O157-'ZASOBY-WŁ.'!M157</f>
        <v>0</v>
      </c>
      <c r="N157" s="164">
        <f t="shared" si="15"/>
        <v>9</v>
      </c>
      <c r="O157" s="47">
        <f>ZASOBY!Q157-'ZASOBY-WŁ.'!O157</f>
        <v>9</v>
      </c>
      <c r="P157" s="47">
        <f>ZASOBY!R157-'ZASOBY-WŁ.'!P157</f>
        <v>0</v>
      </c>
      <c r="Q157" s="69">
        <f t="shared" si="16"/>
        <v>129.74</v>
      </c>
      <c r="R157" s="70">
        <f>ZASOBY!T157-'ZASOBY-WŁ.'!R157</f>
        <v>129.74</v>
      </c>
      <c r="S157" s="70">
        <f>ZASOBY!U157-'ZASOBY-WŁ.'!S157</f>
        <v>0</v>
      </c>
      <c r="T157" s="69">
        <f t="shared" si="17"/>
        <v>0</v>
      </c>
      <c r="U157" s="70">
        <f>ZASOBY!W157-'ZASOBY-WŁ.'!U157</f>
        <v>0</v>
      </c>
      <c r="V157" s="70">
        <f>ZASOBY!X157-'ZASOBY-WŁ.'!V157</f>
        <v>0</v>
      </c>
      <c r="W157" s="47"/>
      <c r="X157" s="47">
        <v>1935</v>
      </c>
      <c r="Y157" s="71"/>
      <c r="Z157" s="46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17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</row>
    <row r="158" spans="1:119" ht="12.75" customHeight="1">
      <c r="A158" s="40">
        <v>4</v>
      </c>
      <c r="B158" s="48">
        <f t="shared" si="18"/>
        <v>150</v>
      </c>
      <c r="C158" s="49">
        <v>1080</v>
      </c>
      <c r="D158" s="192" t="s">
        <v>190</v>
      </c>
      <c r="E158" s="50" t="s">
        <v>32</v>
      </c>
      <c r="F158" s="50" t="s">
        <v>29</v>
      </c>
      <c r="G158" s="50" t="s">
        <v>61</v>
      </c>
      <c r="H158" s="155">
        <v>14</v>
      </c>
      <c r="I158" s="79"/>
      <c r="J158" s="170"/>
      <c r="K158" s="164">
        <f t="shared" si="14"/>
        <v>3</v>
      </c>
      <c r="L158" s="47">
        <f>ZASOBY!N158-'ZASOBY-WŁ.'!L158</f>
        <v>3</v>
      </c>
      <c r="M158" s="47">
        <f>ZASOBY!O158-'ZASOBY-WŁ.'!M158</f>
        <v>0</v>
      </c>
      <c r="N158" s="164">
        <f t="shared" si="15"/>
        <v>11</v>
      </c>
      <c r="O158" s="47">
        <f>ZASOBY!Q158-'ZASOBY-WŁ.'!O158</f>
        <v>11</v>
      </c>
      <c r="P158" s="47">
        <f>ZASOBY!R158-'ZASOBY-WŁ.'!P158</f>
        <v>0</v>
      </c>
      <c r="Q158" s="69">
        <f t="shared" si="16"/>
        <v>145.09</v>
      </c>
      <c r="R158" s="70">
        <f>ZASOBY!T158-'ZASOBY-WŁ.'!R158</f>
        <v>145.09</v>
      </c>
      <c r="S158" s="70">
        <f>ZASOBY!U158-'ZASOBY-WŁ.'!S158</f>
        <v>0</v>
      </c>
      <c r="T158" s="69">
        <f t="shared" si="17"/>
        <v>0</v>
      </c>
      <c r="U158" s="70">
        <f>ZASOBY!W158-'ZASOBY-WŁ.'!U158</f>
        <v>0</v>
      </c>
      <c r="V158" s="70">
        <f>ZASOBY!X158-'ZASOBY-WŁ.'!V158</f>
        <v>0</v>
      </c>
      <c r="W158" s="47"/>
      <c r="X158" s="47">
        <v>1935</v>
      </c>
      <c r="Y158" s="71"/>
      <c r="Z158" s="46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17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</row>
    <row r="159" spans="1:119" ht="12.75" customHeight="1">
      <c r="A159" s="40">
        <v>4</v>
      </c>
      <c r="B159" s="48">
        <f t="shared" si="18"/>
        <v>151</v>
      </c>
      <c r="C159" s="49">
        <v>1073</v>
      </c>
      <c r="D159" s="192" t="s">
        <v>190</v>
      </c>
      <c r="E159" s="50" t="s">
        <v>32</v>
      </c>
      <c r="F159" s="50" t="s">
        <v>29</v>
      </c>
      <c r="G159" s="50" t="s">
        <v>61</v>
      </c>
      <c r="H159" s="155">
        <v>15</v>
      </c>
      <c r="I159" s="79"/>
      <c r="J159" s="170"/>
      <c r="K159" s="164">
        <f t="shared" si="14"/>
        <v>4</v>
      </c>
      <c r="L159" s="47">
        <f>ZASOBY!N159-'ZASOBY-WŁ.'!L159</f>
        <v>4</v>
      </c>
      <c r="M159" s="47">
        <f>ZASOBY!O159-'ZASOBY-WŁ.'!M159</f>
        <v>0</v>
      </c>
      <c r="N159" s="164">
        <f t="shared" si="15"/>
        <v>21</v>
      </c>
      <c r="O159" s="47">
        <f>ZASOBY!Q159-'ZASOBY-WŁ.'!O159</f>
        <v>21</v>
      </c>
      <c r="P159" s="47">
        <f>ZASOBY!R159-'ZASOBY-WŁ.'!P159</f>
        <v>0</v>
      </c>
      <c r="Q159" s="69">
        <f t="shared" si="16"/>
        <v>308.9</v>
      </c>
      <c r="R159" s="70">
        <f>ZASOBY!T159-'ZASOBY-WŁ.'!R159</f>
        <v>308.9</v>
      </c>
      <c r="S159" s="70">
        <f>ZASOBY!U159-'ZASOBY-WŁ.'!S159</f>
        <v>0</v>
      </c>
      <c r="T159" s="69">
        <f t="shared" si="17"/>
        <v>0</v>
      </c>
      <c r="U159" s="70">
        <f>ZASOBY!W159-'ZASOBY-WŁ.'!U159</f>
        <v>0</v>
      </c>
      <c r="V159" s="70">
        <f>ZASOBY!X159-'ZASOBY-WŁ.'!V159</f>
        <v>0</v>
      </c>
      <c r="W159" s="47"/>
      <c r="X159" s="47">
        <v>1935</v>
      </c>
      <c r="Y159" s="71"/>
      <c r="Z159" s="46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17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</row>
    <row r="160" spans="1:119" ht="12.75" customHeight="1">
      <c r="A160" s="40">
        <v>4</v>
      </c>
      <c r="B160" s="48">
        <f t="shared" si="18"/>
        <v>152</v>
      </c>
      <c r="C160" s="49">
        <v>1079</v>
      </c>
      <c r="D160" s="192" t="s">
        <v>190</v>
      </c>
      <c r="E160" s="50" t="s">
        <v>32</v>
      </c>
      <c r="F160" s="50" t="s">
        <v>29</v>
      </c>
      <c r="G160" s="50" t="s">
        <v>61</v>
      </c>
      <c r="H160" s="155">
        <v>16</v>
      </c>
      <c r="I160" s="79"/>
      <c r="J160" s="170"/>
      <c r="K160" s="164">
        <f t="shared" si="14"/>
        <v>1</v>
      </c>
      <c r="L160" s="47">
        <f>ZASOBY!N160-'ZASOBY-WŁ.'!L160</f>
        <v>1</v>
      </c>
      <c r="M160" s="47">
        <f>ZASOBY!O160-'ZASOBY-WŁ.'!M160</f>
        <v>0</v>
      </c>
      <c r="N160" s="164">
        <f t="shared" si="15"/>
        <v>2</v>
      </c>
      <c r="O160" s="47">
        <f>ZASOBY!Q160-'ZASOBY-WŁ.'!O160</f>
        <v>2</v>
      </c>
      <c r="P160" s="47">
        <f>ZASOBY!R160-'ZASOBY-WŁ.'!P160</f>
        <v>0</v>
      </c>
      <c r="Q160" s="69">
        <f t="shared" si="16"/>
        <v>14.139999999999986</v>
      </c>
      <c r="R160" s="70">
        <f>ZASOBY!T160-'ZASOBY-WŁ.'!R160</f>
        <v>14.139999999999986</v>
      </c>
      <c r="S160" s="70">
        <f>ZASOBY!U160-'ZASOBY-WŁ.'!S160</f>
        <v>0</v>
      </c>
      <c r="T160" s="69">
        <f t="shared" si="17"/>
        <v>0</v>
      </c>
      <c r="U160" s="70">
        <f>ZASOBY!W160-'ZASOBY-WŁ.'!U160</f>
        <v>0</v>
      </c>
      <c r="V160" s="70">
        <f>ZASOBY!X160-'ZASOBY-WŁ.'!V160</f>
        <v>0</v>
      </c>
      <c r="W160" s="47"/>
      <c r="X160" s="47">
        <v>1935</v>
      </c>
      <c r="Y160" s="71"/>
      <c r="Z160" s="46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17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</row>
    <row r="161" spans="1:119" ht="12.75" customHeight="1">
      <c r="A161" s="40">
        <v>4</v>
      </c>
      <c r="B161" s="48">
        <f t="shared" si="18"/>
        <v>153</v>
      </c>
      <c r="C161" s="49">
        <v>1074</v>
      </c>
      <c r="D161" s="192" t="s">
        <v>190</v>
      </c>
      <c r="E161" s="50" t="s">
        <v>32</v>
      </c>
      <c r="F161" s="50" t="s">
        <v>29</v>
      </c>
      <c r="G161" s="50" t="s">
        <v>61</v>
      </c>
      <c r="H161" s="155">
        <v>17</v>
      </c>
      <c r="I161" s="79"/>
      <c r="J161" s="170"/>
      <c r="K161" s="164">
        <f t="shared" si="14"/>
        <v>2</v>
      </c>
      <c r="L161" s="47">
        <f>ZASOBY!N161-'ZASOBY-WŁ.'!L161</f>
        <v>2</v>
      </c>
      <c r="M161" s="47">
        <f>ZASOBY!O161-'ZASOBY-WŁ.'!M161</f>
        <v>0</v>
      </c>
      <c r="N161" s="164">
        <f t="shared" si="15"/>
        <v>7</v>
      </c>
      <c r="O161" s="47">
        <f>ZASOBY!Q161-'ZASOBY-WŁ.'!O161</f>
        <v>7</v>
      </c>
      <c r="P161" s="47">
        <f>ZASOBY!R161-'ZASOBY-WŁ.'!P161</f>
        <v>0</v>
      </c>
      <c r="Q161" s="69">
        <f t="shared" si="16"/>
        <v>89.97000000000003</v>
      </c>
      <c r="R161" s="70">
        <f>ZASOBY!T161-'ZASOBY-WŁ.'!R161</f>
        <v>89.97000000000003</v>
      </c>
      <c r="S161" s="70">
        <f>ZASOBY!U161-'ZASOBY-WŁ.'!S161</f>
        <v>0</v>
      </c>
      <c r="T161" s="69">
        <f t="shared" si="17"/>
        <v>0</v>
      </c>
      <c r="U161" s="70">
        <f>ZASOBY!W161-'ZASOBY-WŁ.'!U161</f>
        <v>0</v>
      </c>
      <c r="V161" s="70">
        <f>ZASOBY!X161-'ZASOBY-WŁ.'!V161</f>
        <v>0</v>
      </c>
      <c r="W161" s="47"/>
      <c r="X161" s="47">
        <v>1935</v>
      </c>
      <c r="Y161" s="71"/>
      <c r="Z161" s="46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17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</row>
    <row r="162" spans="1:119" ht="12.75" customHeight="1">
      <c r="A162" s="40">
        <v>4</v>
      </c>
      <c r="B162" s="8">
        <f t="shared" si="18"/>
        <v>154</v>
      </c>
      <c r="C162" s="9">
        <v>1078</v>
      </c>
      <c r="D162" s="191" t="s">
        <v>189</v>
      </c>
      <c r="E162" s="10" t="s">
        <v>32</v>
      </c>
      <c r="F162" s="10" t="s">
        <v>29</v>
      </c>
      <c r="G162" s="10" t="s">
        <v>62</v>
      </c>
      <c r="H162" s="154">
        <v>18</v>
      </c>
      <c r="I162" s="79">
        <v>1</v>
      </c>
      <c r="J162" s="170"/>
      <c r="K162" s="164">
        <f t="shared" si="14"/>
        <v>6</v>
      </c>
      <c r="L162" s="47">
        <f>ZASOBY!N162-'ZASOBY-WŁ.'!L162</f>
        <v>6</v>
      </c>
      <c r="M162" s="47">
        <f>ZASOBY!O162-'ZASOBY-WŁ.'!M162</f>
        <v>0</v>
      </c>
      <c r="N162" s="164">
        <f t="shared" si="15"/>
        <v>26</v>
      </c>
      <c r="O162" s="47">
        <f>ZASOBY!Q162-'ZASOBY-WŁ.'!O162</f>
        <v>26</v>
      </c>
      <c r="P162" s="47">
        <f>ZASOBY!R162-'ZASOBY-WŁ.'!P162</f>
        <v>0</v>
      </c>
      <c r="Q162" s="69">
        <f t="shared" si="16"/>
        <v>372.33</v>
      </c>
      <c r="R162" s="70">
        <f>ZASOBY!T162-'ZASOBY-WŁ.'!R162</f>
        <v>372.33</v>
      </c>
      <c r="S162" s="70">
        <f>ZASOBY!U162-'ZASOBY-WŁ.'!S162</f>
        <v>0</v>
      </c>
      <c r="T162" s="69">
        <f t="shared" si="17"/>
        <v>0</v>
      </c>
      <c r="U162" s="70">
        <f>ZASOBY!W162-'ZASOBY-WŁ.'!U162</f>
        <v>0</v>
      </c>
      <c r="V162" s="70">
        <f>ZASOBY!X162-'ZASOBY-WŁ.'!V162</f>
        <v>0</v>
      </c>
      <c r="W162" s="47"/>
      <c r="X162" s="47">
        <v>1935</v>
      </c>
      <c r="Y162" s="71"/>
      <c r="Z162" s="46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  <c r="CR162" s="217"/>
      <c r="CS162" s="217"/>
      <c r="CT162" s="217"/>
      <c r="CU162" s="217"/>
      <c r="CV162" s="217"/>
      <c r="CW162" s="217"/>
      <c r="CX162" s="217"/>
      <c r="CY162" s="217"/>
      <c r="CZ162" s="217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</row>
    <row r="163" spans="1:119" ht="12.75" customHeight="1">
      <c r="A163" s="40">
        <v>4</v>
      </c>
      <c r="B163" s="48">
        <f t="shared" si="18"/>
        <v>155</v>
      </c>
      <c r="C163" s="49">
        <v>1075</v>
      </c>
      <c r="D163" s="192" t="s">
        <v>190</v>
      </c>
      <c r="E163" s="50" t="s">
        <v>32</v>
      </c>
      <c r="F163" s="50" t="s">
        <v>29</v>
      </c>
      <c r="G163" s="50" t="s">
        <v>61</v>
      </c>
      <c r="H163" s="155" t="s">
        <v>63</v>
      </c>
      <c r="I163" s="79"/>
      <c r="J163" s="170"/>
      <c r="K163" s="164">
        <f t="shared" si="14"/>
        <v>11</v>
      </c>
      <c r="L163" s="47">
        <f>ZASOBY!N163-'ZASOBY-WŁ.'!L163</f>
        <v>11</v>
      </c>
      <c r="M163" s="47">
        <f>ZASOBY!O163-'ZASOBY-WŁ.'!M163</f>
        <v>0</v>
      </c>
      <c r="N163" s="164">
        <f t="shared" si="15"/>
        <v>52</v>
      </c>
      <c r="O163" s="47">
        <f>ZASOBY!Q163-'ZASOBY-WŁ.'!O163</f>
        <v>52</v>
      </c>
      <c r="P163" s="47">
        <f>ZASOBY!R163-'ZASOBY-WŁ.'!P163</f>
        <v>0</v>
      </c>
      <c r="Q163" s="69">
        <f t="shared" si="16"/>
        <v>771.32</v>
      </c>
      <c r="R163" s="70">
        <f>ZASOBY!T163-'ZASOBY-WŁ.'!R163</f>
        <v>771.32</v>
      </c>
      <c r="S163" s="70">
        <f>ZASOBY!U163-'ZASOBY-WŁ.'!S163</f>
        <v>0</v>
      </c>
      <c r="T163" s="69">
        <f t="shared" si="17"/>
        <v>0</v>
      </c>
      <c r="U163" s="70">
        <f>ZASOBY!W163-'ZASOBY-WŁ.'!U163</f>
        <v>0</v>
      </c>
      <c r="V163" s="70">
        <f>ZASOBY!X163-'ZASOBY-WŁ.'!V163</f>
        <v>0</v>
      </c>
      <c r="W163" s="47"/>
      <c r="X163" s="47">
        <v>1935</v>
      </c>
      <c r="Y163" s="71"/>
      <c r="Z163" s="46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17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</row>
    <row r="164" spans="1:119" ht="12.75" customHeight="1">
      <c r="A164" s="40">
        <v>4</v>
      </c>
      <c r="B164" s="48">
        <f t="shared" si="18"/>
        <v>156</v>
      </c>
      <c r="C164" s="49">
        <v>1077</v>
      </c>
      <c r="D164" s="192" t="s">
        <v>190</v>
      </c>
      <c r="E164" s="50" t="s">
        <v>32</v>
      </c>
      <c r="F164" s="50" t="s">
        <v>29</v>
      </c>
      <c r="G164" s="50" t="s">
        <v>61</v>
      </c>
      <c r="H164" s="155" t="s">
        <v>126</v>
      </c>
      <c r="I164" s="79"/>
      <c r="J164" s="170"/>
      <c r="K164" s="164">
        <f t="shared" si="14"/>
        <v>7</v>
      </c>
      <c r="L164" s="47">
        <f>ZASOBY!N164-'ZASOBY-WŁ.'!L164</f>
        <v>7</v>
      </c>
      <c r="M164" s="47">
        <f>ZASOBY!O164-'ZASOBY-WŁ.'!M164</f>
        <v>0</v>
      </c>
      <c r="N164" s="164">
        <f t="shared" si="15"/>
        <v>33</v>
      </c>
      <c r="O164" s="47">
        <f>ZASOBY!Q164-'ZASOBY-WŁ.'!O164</f>
        <v>33</v>
      </c>
      <c r="P164" s="47">
        <f>ZASOBY!R164-'ZASOBY-WŁ.'!P164</f>
        <v>0</v>
      </c>
      <c r="Q164" s="69">
        <f t="shared" si="16"/>
        <v>456.87</v>
      </c>
      <c r="R164" s="70">
        <f>ZASOBY!T164-'ZASOBY-WŁ.'!R164</f>
        <v>456.87</v>
      </c>
      <c r="S164" s="70">
        <f>ZASOBY!U164-'ZASOBY-WŁ.'!S164</f>
        <v>0</v>
      </c>
      <c r="T164" s="69">
        <f t="shared" si="17"/>
        <v>0</v>
      </c>
      <c r="U164" s="70">
        <f>ZASOBY!W164-'ZASOBY-WŁ.'!U164</f>
        <v>0</v>
      </c>
      <c r="V164" s="70">
        <f>ZASOBY!X164-'ZASOBY-WŁ.'!V164</f>
        <v>0</v>
      </c>
      <c r="W164" s="47"/>
      <c r="X164" s="47">
        <v>1935</v>
      </c>
      <c r="Y164" s="71"/>
      <c r="Z164" s="46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17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</row>
    <row r="165" spans="1:119" ht="12.75" customHeight="1">
      <c r="A165" s="40">
        <v>4</v>
      </c>
      <c r="B165" s="48">
        <f t="shared" si="18"/>
        <v>157</v>
      </c>
      <c r="C165" s="49">
        <v>1085</v>
      </c>
      <c r="D165" s="192" t="s">
        <v>190</v>
      </c>
      <c r="E165" s="50" t="s">
        <v>32</v>
      </c>
      <c r="F165" s="50" t="s">
        <v>29</v>
      </c>
      <c r="G165" s="50" t="s">
        <v>61</v>
      </c>
      <c r="H165" s="155">
        <v>25</v>
      </c>
      <c r="I165" s="79"/>
      <c r="J165" s="170"/>
      <c r="K165" s="164">
        <f t="shared" si="14"/>
        <v>3</v>
      </c>
      <c r="L165" s="47">
        <f>ZASOBY!N165-'ZASOBY-WŁ.'!L165</f>
        <v>3</v>
      </c>
      <c r="M165" s="47">
        <f>ZASOBY!O165-'ZASOBY-WŁ.'!M165</f>
        <v>0</v>
      </c>
      <c r="N165" s="164">
        <f t="shared" si="15"/>
        <v>12</v>
      </c>
      <c r="O165" s="47">
        <f>ZASOBY!Q165-'ZASOBY-WŁ.'!O165</f>
        <v>12</v>
      </c>
      <c r="P165" s="47">
        <f>ZASOBY!R165-'ZASOBY-WŁ.'!P165</f>
        <v>0</v>
      </c>
      <c r="Q165" s="69">
        <f t="shared" si="16"/>
        <v>226.48</v>
      </c>
      <c r="R165" s="70">
        <f>ZASOBY!T165-'ZASOBY-WŁ.'!R165</f>
        <v>226.48</v>
      </c>
      <c r="S165" s="70">
        <f>ZASOBY!U165-'ZASOBY-WŁ.'!S165</f>
        <v>0</v>
      </c>
      <c r="T165" s="69">
        <f t="shared" si="17"/>
        <v>0</v>
      </c>
      <c r="U165" s="70">
        <f>ZASOBY!W165-'ZASOBY-WŁ.'!U165</f>
        <v>0</v>
      </c>
      <c r="V165" s="70">
        <f>ZASOBY!X165-'ZASOBY-WŁ.'!V165</f>
        <v>0</v>
      </c>
      <c r="W165" s="47"/>
      <c r="X165" s="47">
        <v>1935</v>
      </c>
      <c r="Y165" s="71"/>
      <c r="Z165" s="46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17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</row>
    <row r="166" spans="1:119" ht="12.75" customHeight="1">
      <c r="A166" s="40">
        <v>4</v>
      </c>
      <c r="B166" s="48">
        <f t="shared" si="18"/>
        <v>158</v>
      </c>
      <c r="C166" s="49">
        <v>1076</v>
      </c>
      <c r="D166" s="192" t="s">
        <v>190</v>
      </c>
      <c r="E166" s="50" t="s">
        <v>32</v>
      </c>
      <c r="F166" s="50" t="s">
        <v>29</v>
      </c>
      <c r="G166" s="50" t="s">
        <v>61</v>
      </c>
      <c r="H166" s="155">
        <v>26</v>
      </c>
      <c r="I166" s="79"/>
      <c r="J166" s="170"/>
      <c r="K166" s="164">
        <f t="shared" si="14"/>
        <v>3</v>
      </c>
      <c r="L166" s="47">
        <f>ZASOBY!N166-'ZASOBY-WŁ.'!L166</f>
        <v>3</v>
      </c>
      <c r="M166" s="47">
        <f>ZASOBY!O166-'ZASOBY-WŁ.'!M166</f>
        <v>0</v>
      </c>
      <c r="N166" s="164">
        <f t="shared" si="15"/>
        <v>13</v>
      </c>
      <c r="O166" s="47">
        <f>ZASOBY!Q166-'ZASOBY-WŁ.'!O166</f>
        <v>13</v>
      </c>
      <c r="P166" s="47">
        <f>ZASOBY!R166-'ZASOBY-WŁ.'!P166</f>
        <v>0</v>
      </c>
      <c r="Q166" s="69">
        <f t="shared" si="16"/>
        <v>167.82000000000002</v>
      </c>
      <c r="R166" s="70">
        <f>ZASOBY!T166-'ZASOBY-WŁ.'!R166</f>
        <v>167.82000000000002</v>
      </c>
      <c r="S166" s="70">
        <f>ZASOBY!U166-'ZASOBY-WŁ.'!S166</f>
        <v>0</v>
      </c>
      <c r="T166" s="69">
        <f t="shared" si="17"/>
        <v>0</v>
      </c>
      <c r="U166" s="70">
        <f>ZASOBY!W166-'ZASOBY-WŁ.'!U166</f>
        <v>0</v>
      </c>
      <c r="V166" s="70">
        <f>ZASOBY!X166-'ZASOBY-WŁ.'!V166</f>
        <v>0</v>
      </c>
      <c r="W166" s="47"/>
      <c r="X166" s="47">
        <v>1935</v>
      </c>
      <c r="Y166" s="71"/>
      <c r="Z166" s="46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</row>
    <row r="167" spans="1:119" ht="12.75" customHeight="1">
      <c r="A167" s="40">
        <v>1</v>
      </c>
      <c r="B167" s="65">
        <f t="shared" si="18"/>
        <v>159</v>
      </c>
      <c r="C167" s="66">
        <v>3090</v>
      </c>
      <c r="D167" s="193" t="s">
        <v>189</v>
      </c>
      <c r="E167" s="67" t="s">
        <v>28</v>
      </c>
      <c r="F167" s="67" t="s">
        <v>29</v>
      </c>
      <c r="G167" s="67" t="s">
        <v>64</v>
      </c>
      <c r="H167" s="157">
        <v>2</v>
      </c>
      <c r="I167" s="79">
        <v>1</v>
      </c>
      <c r="J167" s="170"/>
      <c r="K167" s="164">
        <f t="shared" si="14"/>
        <v>5</v>
      </c>
      <c r="L167" s="47">
        <f>ZASOBY!N167-'ZASOBY-WŁ.'!L167</f>
        <v>5</v>
      </c>
      <c r="M167" s="47">
        <f>ZASOBY!O167-'ZASOBY-WŁ.'!M167</f>
        <v>0</v>
      </c>
      <c r="N167" s="164">
        <f t="shared" si="15"/>
        <v>15</v>
      </c>
      <c r="O167" s="47">
        <f>ZASOBY!Q167-'ZASOBY-WŁ.'!O167</f>
        <v>15</v>
      </c>
      <c r="P167" s="47">
        <f>ZASOBY!R167-'ZASOBY-WŁ.'!P167</f>
        <v>0</v>
      </c>
      <c r="Q167" s="69">
        <f t="shared" si="16"/>
        <v>227.69</v>
      </c>
      <c r="R167" s="70">
        <f>ZASOBY!T167-'ZASOBY-WŁ.'!R167</f>
        <v>227.69</v>
      </c>
      <c r="S167" s="70">
        <f>ZASOBY!U167-'ZASOBY-WŁ.'!S167</f>
        <v>0</v>
      </c>
      <c r="T167" s="69">
        <f t="shared" si="17"/>
        <v>0</v>
      </c>
      <c r="U167" s="70">
        <f>ZASOBY!W167-'ZASOBY-WŁ.'!U167</f>
        <v>0</v>
      </c>
      <c r="V167" s="70">
        <f>ZASOBY!X167-'ZASOBY-WŁ.'!V167</f>
        <v>0</v>
      </c>
      <c r="W167" s="47"/>
      <c r="X167" s="47">
        <v>1905</v>
      </c>
      <c r="Y167" s="71"/>
      <c r="Z167" s="46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7"/>
      <c r="CS167" s="217"/>
      <c r="CT167" s="217"/>
      <c r="CU167" s="217"/>
      <c r="CV167" s="217"/>
      <c r="CW167" s="217"/>
      <c r="CX167" s="217"/>
      <c r="CY167" s="217"/>
      <c r="CZ167" s="217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</row>
    <row r="168" spans="1:119" ht="12.75" customHeight="1">
      <c r="A168" s="40">
        <v>1</v>
      </c>
      <c r="B168" s="65">
        <f t="shared" si="18"/>
        <v>160</v>
      </c>
      <c r="C168" s="66">
        <v>3101</v>
      </c>
      <c r="D168" s="193" t="s">
        <v>189</v>
      </c>
      <c r="E168" s="67" t="s">
        <v>28</v>
      </c>
      <c r="F168" s="67" t="s">
        <v>29</v>
      </c>
      <c r="G168" s="67" t="s">
        <v>64</v>
      </c>
      <c r="H168" s="157">
        <v>4</v>
      </c>
      <c r="I168" s="79">
        <v>1</v>
      </c>
      <c r="J168" s="170"/>
      <c r="K168" s="164">
        <f t="shared" si="14"/>
        <v>8</v>
      </c>
      <c r="L168" s="47">
        <f>ZASOBY!N168-'ZASOBY-WŁ.'!L168</f>
        <v>8</v>
      </c>
      <c r="M168" s="47">
        <f>ZASOBY!O168-'ZASOBY-WŁ.'!M168</f>
        <v>0</v>
      </c>
      <c r="N168" s="164">
        <f t="shared" si="15"/>
        <v>22</v>
      </c>
      <c r="O168" s="47">
        <f>ZASOBY!Q168-'ZASOBY-WŁ.'!O168</f>
        <v>22</v>
      </c>
      <c r="P168" s="47">
        <f>ZASOBY!R168-'ZASOBY-WŁ.'!P168</f>
        <v>0</v>
      </c>
      <c r="Q168" s="69">
        <f t="shared" si="16"/>
        <v>320.57</v>
      </c>
      <c r="R168" s="70">
        <f>ZASOBY!T168-'ZASOBY-WŁ.'!R168</f>
        <v>320.57</v>
      </c>
      <c r="S168" s="70">
        <f>ZASOBY!U168-'ZASOBY-WŁ.'!S168</f>
        <v>0</v>
      </c>
      <c r="T168" s="69">
        <f t="shared" si="17"/>
        <v>0</v>
      </c>
      <c r="U168" s="70">
        <f>ZASOBY!W168-'ZASOBY-WŁ.'!U168</f>
        <v>0</v>
      </c>
      <c r="V168" s="70">
        <f>ZASOBY!X168-'ZASOBY-WŁ.'!V168</f>
        <v>0</v>
      </c>
      <c r="W168" s="47"/>
      <c r="X168" s="47">
        <v>1925</v>
      </c>
      <c r="Y168" s="71"/>
      <c r="Z168" s="46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Q168" s="217"/>
      <c r="CR168" s="217"/>
      <c r="CS168" s="217"/>
      <c r="CT168" s="217"/>
      <c r="CU168" s="217"/>
      <c r="CV168" s="217"/>
      <c r="CW168" s="217"/>
      <c r="CX168" s="217"/>
      <c r="CY168" s="217"/>
      <c r="CZ168" s="217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</row>
    <row r="169" spans="1:119" ht="12.75" customHeight="1">
      <c r="A169" s="40">
        <v>1</v>
      </c>
      <c r="B169" s="65">
        <f t="shared" si="18"/>
        <v>161</v>
      </c>
      <c r="C169" s="66">
        <v>3091</v>
      </c>
      <c r="D169" s="193" t="s">
        <v>189</v>
      </c>
      <c r="E169" s="67" t="s">
        <v>28</v>
      </c>
      <c r="F169" s="67" t="s">
        <v>29</v>
      </c>
      <c r="G169" s="67" t="s">
        <v>64</v>
      </c>
      <c r="H169" s="157">
        <v>5</v>
      </c>
      <c r="I169" s="79">
        <v>1</v>
      </c>
      <c r="J169" s="170"/>
      <c r="K169" s="164">
        <f t="shared" si="14"/>
        <v>5</v>
      </c>
      <c r="L169" s="47">
        <f>ZASOBY!N169-'ZASOBY-WŁ.'!L169</f>
        <v>5</v>
      </c>
      <c r="M169" s="47">
        <f>ZASOBY!O169-'ZASOBY-WŁ.'!M169</f>
        <v>0</v>
      </c>
      <c r="N169" s="164">
        <f t="shared" si="15"/>
        <v>19</v>
      </c>
      <c r="O169" s="47">
        <f>ZASOBY!Q169-'ZASOBY-WŁ.'!O169</f>
        <v>19</v>
      </c>
      <c r="P169" s="47">
        <f>ZASOBY!R169-'ZASOBY-WŁ.'!P169</f>
        <v>0</v>
      </c>
      <c r="Q169" s="69">
        <f t="shared" si="16"/>
        <v>317.53</v>
      </c>
      <c r="R169" s="70">
        <f>ZASOBY!T169-'ZASOBY-WŁ.'!R169</f>
        <v>317.53</v>
      </c>
      <c r="S169" s="70">
        <f>ZASOBY!U169-'ZASOBY-WŁ.'!S169</f>
        <v>0</v>
      </c>
      <c r="T169" s="69">
        <f t="shared" si="17"/>
        <v>0</v>
      </c>
      <c r="U169" s="70">
        <f>ZASOBY!W169-'ZASOBY-WŁ.'!U169</f>
        <v>0</v>
      </c>
      <c r="V169" s="70">
        <f>ZASOBY!X169-'ZASOBY-WŁ.'!V169</f>
        <v>0</v>
      </c>
      <c r="W169" s="47"/>
      <c r="X169" s="47">
        <v>1890</v>
      </c>
      <c r="Y169" s="71"/>
      <c r="Z169" s="46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  <c r="CR169" s="217"/>
      <c r="CS169" s="217"/>
      <c r="CT169" s="217"/>
      <c r="CU169" s="217"/>
      <c r="CV169" s="217"/>
      <c r="CW169" s="217"/>
      <c r="CX169" s="217"/>
      <c r="CY169" s="217"/>
      <c r="CZ169" s="217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</row>
    <row r="170" spans="1:119" ht="12.75" customHeight="1">
      <c r="A170" s="40">
        <v>1</v>
      </c>
      <c r="B170" s="48">
        <f t="shared" si="18"/>
        <v>162</v>
      </c>
      <c r="C170" s="49">
        <v>3100</v>
      </c>
      <c r="D170" s="192" t="s">
        <v>190</v>
      </c>
      <c r="E170" s="50" t="s">
        <v>28</v>
      </c>
      <c r="F170" s="50" t="s">
        <v>29</v>
      </c>
      <c r="G170" s="50" t="s">
        <v>64</v>
      </c>
      <c r="H170" s="155">
        <v>6</v>
      </c>
      <c r="I170" s="79"/>
      <c r="J170" s="170"/>
      <c r="K170" s="164">
        <f t="shared" si="14"/>
        <v>4</v>
      </c>
      <c r="L170" s="47">
        <f>ZASOBY!N170-'ZASOBY-WŁ.'!L170</f>
        <v>4</v>
      </c>
      <c r="M170" s="47">
        <f>ZASOBY!O170-'ZASOBY-WŁ.'!M170</f>
        <v>0</v>
      </c>
      <c r="N170" s="164">
        <f t="shared" si="15"/>
        <v>13</v>
      </c>
      <c r="O170" s="47">
        <f>ZASOBY!Q170-'ZASOBY-WŁ.'!O170</f>
        <v>13</v>
      </c>
      <c r="P170" s="47">
        <f>ZASOBY!R170-'ZASOBY-WŁ.'!P170</f>
        <v>0</v>
      </c>
      <c r="Q170" s="69">
        <f t="shared" si="16"/>
        <v>241.65</v>
      </c>
      <c r="R170" s="70">
        <f>ZASOBY!T170-'ZASOBY-WŁ.'!R170</f>
        <v>241.65</v>
      </c>
      <c r="S170" s="70">
        <f>ZASOBY!U170-'ZASOBY-WŁ.'!S170</f>
        <v>0</v>
      </c>
      <c r="T170" s="69">
        <f t="shared" si="17"/>
        <v>0</v>
      </c>
      <c r="U170" s="70">
        <f>ZASOBY!W170-'ZASOBY-WŁ.'!U170</f>
        <v>0</v>
      </c>
      <c r="V170" s="70">
        <f>ZASOBY!X170-'ZASOBY-WŁ.'!V170</f>
        <v>0</v>
      </c>
      <c r="W170" s="47"/>
      <c r="X170" s="47">
        <v>1905</v>
      </c>
      <c r="Y170" s="71"/>
      <c r="Z170" s="46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  <c r="CR170" s="217"/>
      <c r="CS170" s="217"/>
      <c r="CT170" s="217"/>
      <c r="CU170" s="217"/>
      <c r="CV170" s="217"/>
      <c r="CW170" s="217"/>
      <c r="CX170" s="217"/>
      <c r="CY170" s="217"/>
      <c r="CZ170" s="217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</row>
    <row r="171" spans="1:119" ht="12.75" customHeight="1">
      <c r="A171" s="40">
        <v>1</v>
      </c>
      <c r="B171" s="48">
        <f t="shared" si="18"/>
        <v>163</v>
      </c>
      <c r="C171" s="49">
        <v>3092</v>
      </c>
      <c r="D171" s="192" t="s">
        <v>190</v>
      </c>
      <c r="E171" s="50" t="s">
        <v>28</v>
      </c>
      <c r="F171" s="50" t="s">
        <v>29</v>
      </c>
      <c r="G171" s="50" t="s">
        <v>64</v>
      </c>
      <c r="H171" s="155">
        <v>7</v>
      </c>
      <c r="I171" s="79"/>
      <c r="J171" s="170"/>
      <c r="K171" s="164">
        <f t="shared" si="14"/>
        <v>1</v>
      </c>
      <c r="L171" s="47">
        <f>ZASOBY!N171-'ZASOBY-WŁ.'!L171</f>
        <v>1</v>
      </c>
      <c r="M171" s="47">
        <f>ZASOBY!O171-'ZASOBY-WŁ.'!M171</f>
        <v>0</v>
      </c>
      <c r="N171" s="164">
        <f t="shared" si="15"/>
        <v>3</v>
      </c>
      <c r="O171" s="47">
        <f>ZASOBY!Q171-'ZASOBY-WŁ.'!O171</f>
        <v>3</v>
      </c>
      <c r="P171" s="47">
        <f>ZASOBY!R171-'ZASOBY-WŁ.'!P171</f>
        <v>0</v>
      </c>
      <c r="Q171" s="69">
        <f t="shared" si="16"/>
        <v>42.370000000000005</v>
      </c>
      <c r="R171" s="70">
        <f>ZASOBY!T171-'ZASOBY-WŁ.'!R171</f>
        <v>42.370000000000005</v>
      </c>
      <c r="S171" s="70">
        <f>ZASOBY!U171-'ZASOBY-WŁ.'!S171</f>
        <v>0</v>
      </c>
      <c r="T171" s="69">
        <f t="shared" si="17"/>
        <v>0</v>
      </c>
      <c r="U171" s="70">
        <f>ZASOBY!W171-'ZASOBY-WŁ.'!U171</f>
        <v>0</v>
      </c>
      <c r="V171" s="70">
        <f>ZASOBY!X171-'ZASOBY-WŁ.'!V171</f>
        <v>0</v>
      </c>
      <c r="W171" s="47"/>
      <c r="X171" s="47">
        <v>1890</v>
      </c>
      <c r="Y171" s="71"/>
      <c r="Z171" s="46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</row>
    <row r="172" spans="1:119" ht="12.75" customHeight="1">
      <c r="A172" s="40">
        <v>1</v>
      </c>
      <c r="B172" s="48">
        <f t="shared" si="18"/>
        <v>164</v>
      </c>
      <c r="C172" s="49">
        <v>3099</v>
      </c>
      <c r="D172" s="192" t="s">
        <v>190</v>
      </c>
      <c r="E172" s="50" t="s">
        <v>32</v>
      </c>
      <c r="F172" s="50" t="s">
        <v>29</v>
      </c>
      <c r="G172" s="50" t="s">
        <v>64</v>
      </c>
      <c r="H172" s="155">
        <v>8</v>
      </c>
      <c r="I172" s="79"/>
      <c r="J172" s="170"/>
      <c r="K172" s="164">
        <f t="shared" si="14"/>
        <v>5</v>
      </c>
      <c r="L172" s="47">
        <f>ZASOBY!N172-'ZASOBY-WŁ.'!L172</f>
        <v>5</v>
      </c>
      <c r="M172" s="47">
        <f>ZASOBY!O172-'ZASOBY-WŁ.'!M172</f>
        <v>0</v>
      </c>
      <c r="N172" s="164">
        <f t="shared" si="15"/>
        <v>13</v>
      </c>
      <c r="O172" s="47">
        <f>ZASOBY!Q172-'ZASOBY-WŁ.'!O172</f>
        <v>13</v>
      </c>
      <c r="P172" s="47">
        <f>ZASOBY!R172-'ZASOBY-WŁ.'!P172</f>
        <v>0</v>
      </c>
      <c r="Q172" s="69">
        <f t="shared" si="16"/>
        <v>228.24999999999997</v>
      </c>
      <c r="R172" s="70">
        <f>ZASOBY!T172-'ZASOBY-WŁ.'!R172</f>
        <v>228.24999999999997</v>
      </c>
      <c r="S172" s="70">
        <f>ZASOBY!U172-'ZASOBY-WŁ.'!S172</f>
        <v>0</v>
      </c>
      <c r="T172" s="69">
        <f t="shared" si="17"/>
        <v>0</v>
      </c>
      <c r="U172" s="70">
        <f>ZASOBY!W172-'ZASOBY-WŁ.'!U172</f>
        <v>0</v>
      </c>
      <c r="V172" s="70">
        <f>ZASOBY!X172-'ZASOBY-WŁ.'!V172</f>
        <v>0</v>
      </c>
      <c r="W172" s="47"/>
      <c r="X172" s="47">
        <v>1890</v>
      </c>
      <c r="Y172" s="71"/>
      <c r="Z172" s="46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</row>
    <row r="173" spans="1:119" ht="12.75" customHeight="1">
      <c r="A173" s="40">
        <v>1</v>
      </c>
      <c r="B173" s="48">
        <f t="shared" si="18"/>
        <v>165</v>
      </c>
      <c r="C173" s="49">
        <v>3093</v>
      </c>
      <c r="D173" s="192" t="s">
        <v>190</v>
      </c>
      <c r="E173" s="50" t="s">
        <v>28</v>
      </c>
      <c r="F173" s="50" t="s">
        <v>29</v>
      </c>
      <c r="G173" s="50" t="s">
        <v>64</v>
      </c>
      <c r="H173" s="155">
        <v>9</v>
      </c>
      <c r="I173" s="79"/>
      <c r="J173" s="170"/>
      <c r="K173" s="164">
        <f t="shared" si="14"/>
        <v>1</v>
      </c>
      <c r="L173" s="47">
        <f>ZASOBY!N173-'ZASOBY-WŁ.'!L173</f>
        <v>1</v>
      </c>
      <c r="M173" s="47">
        <f>ZASOBY!O173-'ZASOBY-WŁ.'!M173</f>
        <v>0</v>
      </c>
      <c r="N173" s="164">
        <f t="shared" si="15"/>
        <v>4</v>
      </c>
      <c r="O173" s="47">
        <f>ZASOBY!Q173-'ZASOBY-WŁ.'!O173</f>
        <v>4</v>
      </c>
      <c r="P173" s="47">
        <f>ZASOBY!R173-'ZASOBY-WŁ.'!P173</f>
        <v>0</v>
      </c>
      <c r="Q173" s="69">
        <f t="shared" si="16"/>
        <v>78.34000000000003</v>
      </c>
      <c r="R173" s="70">
        <f>ZASOBY!T173-'ZASOBY-WŁ.'!R173</f>
        <v>78.34000000000003</v>
      </c>
      <c r="S173" s="70">
        <f>ZASOBY!U173-'ZASOBY-WŁ.'!S173</f>
        <v>0</v>
      </c>
      <c r="T173" s="69">
        <f t="shared" si="17"/>
        <v>0</v>
      </c>
      <c r="U173" s="70">
        <f>ZASOBY!W173-'ZASOBY-WŁ.'!U173</f>
        <v>0</v>
      </c>
      <c r="V173" s="70">
        <f>ZASOBY!X173-'ZASOBY-WŁ.'!V173</f>
        <v>0</v>
      </c>
      <c r="W173" s="47"/>
      <c r="X173" s="47">
        <v>1885</v>
      </c>
      <c r="Y173" s="71"/>
      <c r="Z173" s="46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  <c r="CW173" s="217"/>
      <c r="CX173" s="217"/>
      <c r="CY173" s="217"/>
      <c r="CZ173" s="217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</row>
    <row r="174" spans="1:119" ht="12.75" customHeight="1">
      <c r="A174" s="40">
        <v>1</v>
      </c>
      <c r="B174" s="48">
        <f t="shared" si="18"/>
        <v>166</v>
      </c>
      <c r="C174" s="49">
        <v>3102</v>
      </c>
      <c r="D174" s="192" t="s">
        <v>190</v>
      </c>
      <c r="E174" s="50" t="s">
        <v>28</v>
      </c>
      <c r="F174" s="50" t="s">
        <v>29</v>
      </c>
      <c r="G174" s="50" t="s">
        <v>64</v>
      </c>
      <c r="H174" s="155">
        <v>10</v>
      </c>
      <c r="I174" s="79"/>
      <c r="J174" s="170"/>
      <c r="K174" s="164">
        <f t="shared" si="14"/>
        <v>1</v>
      </c>
      <c r="L174" s="47">
        <f>ZASOBY!N174-'ZASOBY-WŁ.'!L174</f>
        <v>1</v>
      </c>
      <c r="M174" s="47">
        <f>ZASOBY!O174-'ZASOBY-WŁ.'!M174</f>
        <v>0</v>
      </c>
      <c r="N174" s="164">
        <f t="shared" si="15"/>
        <v>4</v>
      </c>
      <c r="O174" s="47">
        <f>ZASOBY!Q174-'ZASOBY-WŁ.'!O174</f>
        <v>4</v>
      </c>
      <c r="P174" s="47">
        <f>ZASOBY!R174-'ZASOBY-WŁ.'!P174</f>
        <v>0</v>
      </c>
      <c r="Q174" s="69">
        <f t="shared" si="16"/>
        <v>71.32</v>
      </c>
      <c r="R174" s="70">
        <f>ZASOBY!T174-'ZASOBY-WŁ.'!R174</f>
        <v>71.32</v>
      </c>
      <c r="S174" s="70">
        <f>ZASOBY!U174-'ZASOBY-WŁ.'!S174</f>
        <v>0</v>
      </c>
      <c r="T174" s="69">
        <f t="shared" si="17"/>
        <v>0</v>
      </c>
      <c r="U174" s="70">
        <f>ZASOBY!W174-'ZASOBY-WŁ.'!U174</f>
        <v>0</v>
      </c>
      <c r="V174" s="70">
        <f>ZASOBY!X174-'ZASOBY-WŁ.'!V174</f>
        <v>0</v>
      </c>
      <c r="W174" s="47"/>
      <c r="X174" s="47">
        <v>1905</v>
      </c>
      <c r="Y174" s="71"/>
      <c r="Z174" s="46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  <c r="CQ174" s="217"/>
      <c r="CR174" s="217"/>
      <c r="CS174" s="217"/>
      <c r="CT174" s="217"/>
      <c r="CU174" s="217"/>
      <c r="CV174" s="217"/>
      <c r="CW174" s="217"/>
      <c r="CX174" s="217"/>
      <c r="CY174" s="217"/>
      <c r="CZ174" s="217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</row>
    <row r="175" spans="1:119" ht="12.75" customHeight="1">
      <c r="A175" s="40">
        <v>1</v>
      </c>
      <c r="B175" s="48">
        <f t="shared" si="18"/>
        <v>167</v>
      </c>
      <c r="C175" s="49">
        <v>3094</v>
      </c>
      <c r="D175" s="192" t="s">
        <v>190</v>
      </c>
      <c r="E175" s="50" t="s">
        <v>28</v>
      </c>
      <c r="F175" s="50" t="s">
        <v>29</v>
      </c>
      <c r="G175" s="50" t="s">
        <v>64</v>
      </c>
      <c r="H175" s="155">
        <v>11</v>
      </c>
      <c r="I175" s="79"/>
      <c r="J175" s="170"/>
      <c r="K175" s="164">
        <f t="shared" si="14"/>
        <v>2</v>
      </c>
      <c r="L175" s="47">
        <f>ZASOBY!N175-'ZASOBY-WŁ.'!L175</f>
        <v>2</v>
      </c>
      <c r="M175" s="47">
        <f>ZASOBY!O175-'ZASOBY-WŁ.'!M175</f>
        <v>0</v>
      </c>
      <c r="N175" s="164">
        <f t="shared" si="15"/>
        <v>8</v>
      </c>
      <c r="O175" s="47">
        <f>ZASOBY!Q175-'ZASOBY-WŁ.'!O175</f>
        <v>8</v>
      </c>
      <c r="P175" s="47">
        <f>ZASOBY!R175-'ZASOBY-WŁ.'!P175</f>
        <v>0</v>
      </c>
      <c r="Q175" s="69">
        <f t="shared" si="16"/>
        <v>125.94</v>
      </c>
      <c r="R175" s="70">
        <f>ZASOBY!T175-'ZASOBY-WŁ.'!R175</f>
        <v>125.94</v>
      </c>
      <c r="S175" s="70">
        <f>ZASOBY!U175-'ZASOBY-WŁ.'!S175</f>
        <v>0</v>
      </c>
      <c r="T175" s="69">
        <f t="shared" si="17"/>
        <v>0</v>
      </c>
      <c r="U175" s="70">
        <f>ZASOBY!W175-'ZASOBY-WŁ.'!U175</f>
        <v>0</v>
      </c>
      <c r="V175" s="70">
        <f>ZASOBY!X175-'ZASOBY-WŁ.'!V175</f>
        <v>0</v>
      </c>
      <c r="W175" s="47"/>
      <c r="X175" s="47">
        <v>1885</v>
      </c>
      <c r="Y175" s="71"/>
      <c r="Z175" s="46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17"/>
      <c r="CK175" s="217"/>
      <c r="CL175" s="217"/>
      <c r="CM175" s="217"/>
      <c r="CN175" s="217"/>
      <c r="CO175" s="217"/>
      <c r="CP175" s="217"/>
      <c r="CQ175" s="217"/>
      <c r="CR175" s="217"/>
      <c r="CS175" s="217"/>
      <c r="CT175" s="217"/>
      <c r="CU175" s="217"/>
      <c r="CV175" s="217"/>
      <c r="CW175" s="217"/>
      <c r="CX175" s="217"/>
      <c r="CY175" s="217"/>
      <c r="CZ175" s="217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</row>
    <row r="176" spans="1:119" ht="12.75" customHeight="1">
      <c r="A176" s="40">
        <v>1</v>
      </c>
      <c r="B176" s="48">
        <f t="shared" si="18"/>
        <v>168</v>
      </c>
      <c r="C176" s="49">
        <v>2002</v>
      </c>
      <c r="D176" s="192" t="s">
        <v>190</v>
      </c>
      <c r="E176" s="50" t="s">
        <v>28</v>
      </c>
      <c r="F176" s="50" t="s">
        <v>29</v>
      </c>
      <c r="G176" s="50" t="s">
        <v>64</v>
      </c>
      <c r="H176" s="155">
        <v>12</v>
      </c>
      <c r="I176" s="79"/>
      <c r="J176" s="170"/>
      <c r="K176" s="164">
        <f t="shared" si="14"/>
        <v>3</v>
      </c>
      <c r="L176" s="47">
        <f>ZASOBY!N176-'ZASOBY-WŁ.'!L176</f>
        <v>3</v>
      </c>
      <c r="M176" s="47">
        <f>ZASOBY!O176-'ZASOBY-WŁ.'!M176</f>
        <v>0</v>
      </c>
      <c r="N176" s="164">
        <f t="shared" si="15"/>
        <v>12</v>
      </c>
      <c r="O176" s="47">
        <f>ZASOBY!Q176-'ZASOBY-WŁ.'!O176</f>
        <v>12</v>
      </c>
      <c r="P176" s="47">
        <f>ZASOBY!R176-'ZASOBY-WŁ.'!P176</f>
        <v>0</v>
      </c>
      <c r="Q176" s="69">
        <f t="shared" si="16"/>
        <v>217.98</v>
      </c>
      <c r="R176" s="70">
        <f>ZASOBY!T176-'ZASOBY-WŁ.'!R176</f>
        <v>217.98</v>
      </c>
      <c r="S176" s="70">
        <f>ZASOBY!U176-'ZASOBY-WŁ.'!S176</f>
        <v>0</v>
      </c>
      <c r="T176" s="69">
        <f t="shared" si="17"/>
        <v>0</v>
      </c>
      <c r="U176" s="70">
        <f>ZASOBY!W176-'ZASOBY-WŁ.'!U176</f>
        <v>0</v>
      </c>
      <c r="V176" s="70">
        <f>ZASOBY!X176-'ZASOBY-WŁ.'!V176</f>
        <v>0</v>
      </c>
      <c r="W176" s="47"/>
      <c r="X176" s="47">
        <v>1905</v>
      </c>
      <c r="Y176" s="71"/>
      <c r="Z176" s="46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  <c r="CQ176" s="217"/>
      <c r="CR176" s="217"/>
      <c r="CS176" s="217"/>
      <c r="CT176" s="217"/>
      <c r="CU176" s="217"/>
      <c r="CV176" s="217"/>
      <c r="CW176" s="217"/>
      <c r="CX176" s="217"/>
      <c r="CY176" s="217"/>
      <c r="CZ176" s="217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</row>
    <row r="177" spans="1:119" ht="12.75" customHeight="1">
      <c r="A177" s="40">
        <v>1</v>
      </c>
      <c r="B177" s="48">
        <f t="shared" si="18"/>
        <v>169</v>
      </c>
      <c r="C177" s="49">
        <v>3095</v>
      </c>
      <c r="D177" s="192" t="s">
        <v>190</v>
      </c>
      <c r="E177" s="50" t="s">
        <v>28</v>
      </c>
      <c r="F177" s="50" t="s">
        <v>29</v>
      </c>
      <c r="G177" s="50" t="s">
        <v>64</v>
      </c>
      <c r="H177" s="155">
        <v>13</v>
      </c>
      <c r="I177" s="79"/>
      <c r="J177" s="170"/>
      <c r="K177" s="164">
        <f t="shared" si="14"/>
        <v>6</v>
      </c>
      <c r="L177" s="47">
        <f>ZASOBY!N177-'ZASOBY-WŁ.'!L177</f>
        <v>6</v>
      </c>
      <c r="M177" s="47">
        <f>ZASOBY!O177-'ZASOBY-WŁ.'!M177</f>
        <v>0</v>
      </c>
      <c r="N177" s="164">
        <f t="shared" si="15"/>
        <v>13</v>
      </c>
      <c r="O177" s="47">
        <f>ZASOBY!Q177-'ZASOBY-WŁ.'!O177</f>
        <v>13</v>
      </c>
      <c r="P177" s="47">
        <f>ZASOBY!R177-'ZASOBY-WŁ.'!P177</f>
        <v>0</v>
      </c>
      <c r="Q177" s="69">
        <f t="shared" si="16"/>
        <v>209.7</v>
      </c>
      <c r="R177" s="70">
        <f>ZASOBY!T177-'ZASOBY-WŁ.'!R177</f>
        <v>209.7</v>
      </c>
      <c r="S177" s="70">
        <f>ZASOBY!U177-'ZASOBY-WŁ.'!S177</f>
        <v>0</v>
      </c>
      <c r="T177" s="69">
        <f t="shared" si="17"/>
        <v>0</v>
      </c>
      <c r="U177" s="70">
        <f>ZASOBY!W177-'ZASOBY-WŁ.'!U177</f>
        <v>0</v>
      </c>
      <c r="V177" s="70">
        <f>ZASOBY!X177-'ZASOBY-WŁ.'!V177</f>
        <v>0</v>
      </c>
      <c r="W177" s="47"/>
      <c r="X177" s="47">
        <v>1925</v>
      </c>
      <c r="Y177" s="71"/>
      <c r="Z177" s="46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  <c r="CQ177" s="217"/>
      <c r="CR177" s="217"/>
      <c r="CS177" s="217"/>
      <c r="CT177" s="217"/>
      <c r="CU177" s="217"/>
      <c r="CV177" s="217"/>
      <c r="CW177" s="217"/>
      <c r="CX177" s="217"/>
      <c r="CY177" s="217"/>
      <c r="CZ177" s="217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</row>
    <row r="178" spans="1:119" ht="12.75" customHeight="1">
      <c r="A178" s="40">
        <v>1</v>
      </c>
      <c r="B178" s="48">
        <f t="shared" si="18"/>
        <v>170</v>
      </c>
      <c r="C178" s="49">
        <v>3096</v>
      </c>
      <c r="D178" s="192" t="s">
        <v>190</v>
      </c>
      <c r="E178" s="50" t="s">
        <v>28</v>
      </c>
      <c r="F178" s="50" t="s">
        <v>29</v>
      </c>
      <c r="G178" s="50" t="s">
        <v>64</v>
      </c>
      <c r="H178" s="155">
        <v>15</v>
      </c>
      <c r="I178" s="79"/>
      <c r="J178" s="170"/>
      <c r="K178" s="164">
        <f t="shared" si="14"/>
        <v>4</v>
      </c>
      <c r="L178" s="47">
        <f>ZASOBY!N178-'ZASOBY-WŁ.'!L178</f>
        <v>4</v>
      </c>
      <c r="M178" s="47">
        <f>ZASOBY!O178-'ZASOBY-WŁ.'!M178</f>
        <v>0</v>
      </c>
      <c r="N178" s="164">
        <f t="shared" si="15"/>
        <v>12</v>
      </c>
      <c r="O178" s="47">
        <f>ZASOBY!Q178-'ZASOBY-WŁ.'!O178</f>
        <v>12</v>
      </c>
      <c r="P178" s="47">
        <f>ZASOBY!R178-'ZASOBY-WŁ.'!P178</f>
        <v>0</v>
      </c>
      <c r="Q178" s="69">
        <f t="shared" si="16"/>
        <v>221.67000000000002</v>
      </c>
      <c r="R178" s="70">
        <f>ZASOBY!T178-'ZASOBY-WŁ.'!R178</f>
        <v>221.67000000000002</v>
      </c>
      <c r="S178" s="70">
        <f>ZASOBY!U178-'ZASOBY-WŁ.'!S178</f>
        <v>0</v>
      </c>
      <c r="T178" s="69">
        <f t="shared" si="17"/>
        <v>0</v>
      </c>
      <c r="U178" s="70">
        <f>ZASOBY!W178-'ZASOBY-WŁ.'!U178</f>
        <v>0</v>
      </c>
      <c r="V178" s="70">
        <f>ZASOBY!X178-'ZASOBY-WŁ.'!V178</f>
        <v>0</v>
      </c>
      <c r="W178" s="47"/>
      <c r="X178" s="47">
        <v>1925</v>
      </c>
      <c r="Y178" s="71"/>
      <c r="Z178" s="46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  <c r="CQ178" s="217"/>
      <c r="CR178" s="217"/>
      <c r="CS178" s="217"/>
      <c r="CT178" s="217"/>
      <c r="CU178" s="217"/>
      <c r="CV178" s="217"/>
      <c r="CW178" s="217"/>
      <c r="CX178" s="217"/>
      <c r="CY178" s="217"/>
      <c r="CZ178" s="217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</row>
    <row r="179" spans="1:119" ht="12.75" customHeight="1">
      <c r="A179" s="40">
        <v>1</v>
      </c>
      <c r="B179" s="48">
        <f t="shared" si="18"/>
        <v>171</v>
      </c>
      <c r="C179" s="49">
        <v>3097</v>
      </c>
      <c r="D179" s="192" t="s">
        <v>190</v>
      </c>
      <c r="E179" s="50" t="s">
        <v>34</v>
      </c>
      <c r="F179" s="50" t="s">
        <v>29</v>
      </c>
      <c r="G179" s="50" t="s">
        <v>64</v>
      </c>
      <c r="H179" s="155">
        <v>17</v>
      </c>
      <c r="I179" s="79"/>
      <c r="J179" s="170"/>
      <c r="K179" s="164">
        <f t="shared" si="14"/>
        <v>6</v>
      </c>
      <c r="L179" s="47">
        <f>ZASOBY!N179-'ZASOBY-WŁ.'!L179</f>
        <v>6</v>
      </c>
      <c r="M179" s="47">
        <f>ZASOBY!O179-'ZASOBY-WŁ.'!M179</f>
        <v>0</v>
      </c>
      <c r="N179" s="164">
        <f t="shared" si="15"/>
        <v>18</v>
      </c>
      <c r="O179" s="47">
        <f>ZASOBY!Q179-'ZASOBY-WŁ.'!O179</f>
        <v>18</v>
      </c>
      <c r="P179" s="47">
        <f>ZASOBY!R179-'ZASOBY-WŁ.'!P179</f>
        <v>0</v>
      </c>
      <c r="Q179" s="69">
        <f t="shared" si="16"/>
        <v>278.13</v>
      </c>
      <c r="R179" s="70">
        <f>ZASOBY!T179-'ZASOBY-WŁ.'!R179</f>
        <v>278.13</v>
      </c>
      <c r="S179" s="70">
        <f>ZASOBY!U179-'ZASOBY-WŁ.'!S179</f>
        <v>0</v>
      </c>
      <c r="T179" s="69">
        <f t="shared" si="17"/>
        <v>278.13</v>
      </c>
      <c r="U179" s="70">
        <f>ZASOBY!W179-'ZASOBY-WŁ.'!U179</f>
        <v>278.13</v>
      </c>
      <c r="V179" s="70">
        <f>ZASOBY!X179-'ZASOBY-WŁ.'!V179</f>
        <v>0</v>
      </c>
      <c r="W179" s="47"/>
      <c r="X179" s="47">
        <v>1985</v>
      </c>
      <c r="Y179" s="71"/>
      <c r="Z179" s="46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  <c r="CQ179" s="217"/>
      <c r="CR179" s="217"/>
      <c r="CS179" s="217"/>
      <c r="CT179" s="217"/>
      <c r="CU179" s="217"/>
      <c r="CV179" s="217"/>
      <c r="CW179" s="217"/>
      <c r="CX179" s="217"/>
      <c r="CY179" s="217"/>
      <c r="CZ179" s="217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</row>
    <row r="180" spans="1:119" ht="12.75" customHeight="1">
      <c r="A180" s="40">
        <v>1</v>
      </c>
      <c r="B180" s="48">
        <f t="shared" si="18"/>
        <v>172</v>
      </c>
      <c r="C180" s="49">
        <v>3098</v>
      </c>
      <c r="D180" s="192" t="s">
        <v>190</v>
      </c>
      <c r="E180" s="50" t="s">
        <v>32</v>
      </c>
      <c r="F180" s="50" t="s">
        <v>29</v>
      </c>
      <c r="G180" s="50" t="s">
        <v>64</v>
      </c>
      <c r="H180" s="155" t="s">
        <v>128</v>
      </c>
      <c r="I180" s="79"/>
      <c r="J180" s="170"/>
      <c r="K180" s="164">
        <f t="shared" si="14"/>
        <v>7</v>
      </c>
      <c r="L180" s="47">
        <f>ZASOBY!N180-'ZASOBY-WŁ.'!L180</f>
        <v>7</v>
      </c>
      <c r="M180" s="47">
        <f>ZASOBY!O180-'ZASOBY-WŁ.'!M180</f>
        <v>0</v>
      </c>
      <c r="N180" s="164">
        <f t="shared" si="15"/>
        <v>22</v>
      </c>
      <c r="O180" s="47">
        <f>ZASOBY!Q180-'ZASOBY-WŁ.'!O180</f>
        <v>22</v>
      </c>
      <c r="P180" s="47">
        <f>ZASOBY!R180-'ZASOBY-WŁ.'!P180</f>
        <v>0</v>
      </c>
      <c r="Q180" s="69">
        <f t="shared" si="16"/>
        <v>429.81</v>
      </c>
      <c r="R180" s="70">
        <f>ZASOBY!T180-'ZASOBY-WŁ.'!R180</f>
        <v>429.81</v>
      </c>
      <c r="S180" s="70">
        <f>ZASOBY!U180-'ZASOBY-WŁ.'!S180</f>
        <v>0</v>
      </c>
      <c r="T180" s="69">
        <f t="shared" si="17"/>
        <v>429.81</v>
      </c>
      <c r="U180" s="70">
        <f>ZASOBY!W180-'ZASOBY-WŁ.'!U180</f>
        <v>429.81</v>
      </c>
      <c r="V180" s="70">
        <f>ZASOBY!X180-'ZASOBY-WŁ.'!V180</f>
        <v>0</v>
      </c>
      <c r="W180" s="47"/>
      <c r="X180" s="47">
        <v>1977</v>
      </c>
      <c r="Y180" s="71"/>
      <c r="Z180" s="46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</row>
    <row r="181" spans="1:119" ht="12.75" customHeight="1">
      <c r="A181" s="40">
        <v>4</v>
      </c>
      <c r="B181" s="48">
        <f t="shared" si="18"/>
        <v>173</v>
      </c>
      <c r="C181" s="49">
        <v>1086</v>
      </c>
      <c r="D181" s="192" t="s">
        <v>190</v>
      </c>
      <c r="E181" s="50" t="s">
        <v>32</v>
      </c>
      <c r="F181" s="50" t="s">
        <v>29</v>
      </c>
      <c r="G181" s="50" t="s">
        <v>127</v>
      </c>
      <c r="H181" s="155">
        <v>1</v>
      </c>
      <c r="I181" s="79"/>
      <c r="J181" s="170"/>
      <c r="K181" s="164">
        <f t="shared" si="14"/>
        <v>3</v>
      </c>
      <c r="L181" s="47">
        <f>ZASOBY!N181-'ZASOBY-WŁ.'!L181</f>
        <v>3</v>
      </c>
      <c r="M181" s="47">
        <f>ZASOBY!O181-'ZASOBY-WŁ.'!M181</f>
        <v>0</v>
      </c>
      <c r="N181" s="164">
        <f t="shared" si="15"/>
        <v>15</v>
      </c>
      <c r="O181" s="47">
        <f>ZASOBY!Q181-'ZASOBY-WŁ.'!O181</f>
        <v>15</v>
      </c>
      <c r="P181" s="47">
        <f>ZASOBY!R181-'ZASOBY-WŁ.'!P181</f>
        <v>0</v>
      </c>
      <c r="Q181" s="69">
        <f t="shared" si="16"/>
        <v>198.16</v>
      </c>
      <c r="R181" s="70">
        <f>ZASOBY!T181-'ZASOBY-WŁ.'!R181</f>
        <v>198.16</v>
      </c>
      <c r="S181" s="70">
        <f>ZASOBY!U181-'ZASOBY-WŁ.'!S181</f>
        <v>0</v>
      </c>
      <c r="T181" s="69">
        <f t="shared" si="17"/>
        <v>0</v>
      </c>
      <c r="U181" s="70">
        <f>ZASOBY!W181-'ZASOBY-WŁ.'!U181</f>
        <v>0</v>
      </c>
      <c r="V181" s="70">
        <f>ZASOBY!X181-'ZASOBY-WŁ.'!V181</f>
        <v>0</v>
      </c>
      <c r="W181" s="47"/>
      <c r="X181" s="47">
        <v>1927</v>
      </c>
      <c r="Y181" s="71"/>
      <c r="Z181" s="46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</row>
    <row r="182" spans="1:119" ht="12.75" customHeight="1">
      <c r="A182" s="40">
        <v>4</v>
      </c>
      <c r="B182" s="48">
        <f t="shared" si="18"/>
        <v>174</v>
      </c>
      <c r="C182" s="49">
        <v>1092</v>
      </c>
      <c r="D182" s="192" t="s">
        <v>190</v>
      </c>
      <c r="E182" s="50" t="s">
        <v>28</v>
      </c>
      <c r="F182" s="50" t="s">
        <v>29</v>
      </c>
      <c r="G182" s="50" t="s">
        <v>65</v>
      </c>
      <c r="H182" s="155" t="s">
        <v>35</v>
      </c>
      <c r="I182" s="79"/>
      <c r="J182" s="170"/>
      <c r="K182" s="164">
        <f t="shared" si="14"/>
        <v>8</v>
      </c>
      <c r="L182" s="47">
        <f>ZASOBY!N182-'ZASOBY-WŁ.'!L182</f>
        <v>7</v>
      </c>
      <c r="M182" s="47">
        <f>ZASOBY!O182-'ZASOBY-WŁ.'!M182</f>
        <v>1</v>
      </c>
      <c r="N182" s="164">
        <f t="shared" si="15"/>
        <v>28</v>
      </c>
      <c r="O182" s="47">
        <f>ZASOBY!Q182-'ZASOBY-WŁ.'!O182</f>
        <v>26</v>
      </c>
      <c r="P182" s="47">
        <f>ZASOBY!R182-'ZASOBY-WŁ.'!P182</f>
        <v>2</v>
      </c>
      <c r="Q182" s="69">
        <f t="shared" si="16"/>
        <v>434.2100000000001</v>
      </c>
      <c r="R182" s="70">
        <f>ZASOBY!T182-'ZASOBY-WŁ.'!R182</f>
        <v>401.1700000000001</v>
      </c>
      <c r="S182" s="70">
        <f>ZASOBY!U182-'ZASOBY-WŁ.'!S182</f>
        <v>33.04</v>
      </c>
      <c r="T182" s="69">
        <f t="shared" si="17"/>
        <v>0</v>
      </c>
      <c r="U182" s="70">
        <f>ZASOBY!W182-'ZASOBY-WŁ.'!U182</f>
        <v>0</v>
      </c>
      <c r="V182" s="70">
        <f>ZASOBY!X182-'ZASOBY-WŁ.'!V182</f>
        <v>0</v>
      </c>
      <c r="W182" s="47"/>
      <c r="X182" s="47">
        <v>1935</v>
      </c>
      <c r="Y182" s="71"/>
      <c r="Z182" s="46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  <c r="CR182" s="217"/>
      <c r="CS182" s="217"/>
      <c r="CT182" s="217"/>
      <c r="CU182" s="217"/>
      <c r="CV182" s="217"/>
      <c r="CW182" s="217"/>
      <c r="CX182" s="217"/>
      <c r="CY182" s="217"/>
      <c r="CZ182" s="217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</row>
    <row r="183" spans="1:119" ht="12.75" customHeight="1">
      <c r="A183" s="40">
        <v>4</v>
      </c>
      <c r="B183" s="48">
        <f t="shared" si="18"/>
        <v>175</v>
      </c>
      <c r="C183" s="49">
        <v>1093</v>
      </c>
      <c r="D183" s="192" t="s">
        <v>190</v>
      </c>
      <c r="E183" s="50" t="s">
        <v>28</v>
      </c>
      <c r="F183" s="50" t="s">
        <v>29</v>
      </c>
      <c r="G183" s="50" t="s">
        <v>65</v>
      </c>
      <c r="H183" s="155" t="s">
        <v>129</v>
      </c>
      <c r="I183" s="79"/>
      <c r="J183" s="170"/>
      <c r="K183" s="164">
        <f t="shared" si="14"/>
        <v>5</v>
      </c>
      <c r="L183" s="47">
        <f>ZASOBY!N183-'ZASOBY-WŁ.'!L183</f>
        <v>5</v>
      </c>
      <c r="M183" s="47">
        <f>ZASOBY!O183-'ZASOBY-WŁ.'!M183</f>
        <v>0</v>
      </c>
      <c r="N183" s="164">
        <f t="shared" si="15"/>
        <v>20</v>
      </c>
      <c r="O183" s="47">
        <f>ZASOBY!Q183-'ZASOBY-WŁ.'!O183</f>
        <v>20</v>
      </c>
      <c r="P183" s="47">
        <f>ZASOBY!R183-'ZASOBY-WŁ.'!P183</f>
        <v>0</v>
      </c>
      <c r="Q183" s="69">
        <f t="shared" si="16"/>
        <v>319.43999999999994</v>
      </c>
      <c r="R183" s="70">
        <f>ZASOBY!T183-'ZASOBY-WŁ.'!R183</f>
        <v>319.43999999999994</v>
      </c>
      <c r="S183" s="70">
        <f>ZASOBY!U183-'ZASOBY-WŁ.'!S183</f>
        <v>0</v>
      </c>
      <c r="T183" s="69">
        <f t="shared" si="17"/>
        <v>0</v>
      </c>
      <c r="U183" s="70">
        <f>ZASOBY!W183-'ZASOBY-WŁ.'!U183</f>
        <v>0</v>
      </c>
      <c r="V183" s="70">
        <f>ZASOBY!X183-'ZASOBY-WŁ.'!V183</f>
        <v>0</v>
      </c>
      <c r="W183" s="47"/>
      <c r="X183" s="47">
        <v>1935</v>
      </c>
      <c r="Y183" s="71"/>
      <c r="Z183" s="46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</row>
    <row r="184" spans="1:119" ht="12.75" customHeight="1">
      <c r="A184" s="40">
        <v>4</v>
      </c>
      <c r="B184" s="48">
        <f aca="true" t="shared" si="19" ref="B184:B215">+B183+1</f>
        <v>176</v>
      </c>
      <c r="C184" s="49">
        <v>1094</v>
      </c>
      <c r="D184" s="192" t="s">
        <v>190</v>
      </c>
      <c r="E184" s="50" t="s">
        <v>28</v>
      </c>
      <c r="F184" s="50" t="s">
        <v>29</v>
      </c>
      <c r="G184" s="50" t="s">
        <v>65</v>
      </c>
      <c r="H184" s="155" t="s">
        <v>66</v>
      </c>
      <c r="I184" s="79"/>
      <c r="J184" s="170"/>
      <c r="K184" s="164">
        <f t="shared" si="14"/>
        <v>2</v>
      </c>
      <c r="L184" s="47">
        <f>ZASOBY!N184-'ZASOBY-WŁ.'!L184</f>
        <v>2</v>
      </c>
      <c r="M184" s="47">
        <f>ZASOBY!O184-'ZASOBY-WŁ.'!M184</f>
        <v>0</v>
      </c>
      <c r="N184" s="164">
        <f t="shared" si="15"/>
        <v>7</v>
      </c>
      <c r="O184" s="47">
        <f>ZASOBY!Q184-'ZASOBY-WŁ.'!O184</f>
        <v>7</v>
      </c>
      <c r="P184" s="47">
        <f>ZASOBY!R184-'ZASOBY-WŁ.'!P184</f>
        <v>0</v>
      </c>
      <c r="Q184" s="69">
        <f t="shared" si="16"/>
        <v>109.59999999999997</v>
      </c>
      <c r="R184" s="70">
        <f>ZASOBY!T184-'ZASOBY-WŁ.'!R184</f>
        <v>109.59999999999997</v>
      </c>
      <c r="S184" s="70">
        <f>ZASOBY!U184-'ZASOBY-WŁ.'!S184</f>
        <v>0</v>
      </c>
      <c r="T184" s="69">
        <f t="shared" si="17"/>
        <v>0</v>
      </c>
      <c r="U184" s="70">
        <f>ZASOBY!W184-'ZASOBY-WŁ.'!U184</f>
        <v>0</v>
      </c>
      <c r="V184" s="70">
        <f>ZASOBY!X184-'ZASOBY-WŁ.'!V184</f>
        <v>0</v>
      </c>
      <c r="W184" s="47"/>
      <c r="X184" s="47">
        <v>1935</v>
      </c>
      <c r="Y184" s="71"/>
      <c r="Z184" s="46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  <c r="CQ184" s="217"/>
      <c r="CR184" s="217"/>
      <c r="CS184" s="217"/>
      <c r="CT184" s="217"/>
      <c r="CU184" s="217"/>
      <c r="CV184" s="217"/>
      <c r="CW184" s="217"/>
      <c r="CX184" s="217"/>
      <c r="CY184" s="217"/>
      <c r="CZ184" s="217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</row>
    <row r="185" spans="1:119" ht="12.75" customHeight="1">
      <c r="A185" s="40">
        <v>4</v>
      </c>
      <c r="B185" s="48">
        <f t="shared" si="19"/>
        <v>177</v>
      </c>
      <c r="C185" s="49">
        <v>1090</v>
      </c>
      <c r="D185" s="192" t="s">
        <v>190</v>
      </c>
      <c r="E185" s="50" t="s">
        <v>34</v>
      </c>
      <c r="F185" s="50" t="s">
        <v>29</v>
      </c>
      <c r="G185" s="50" t="s">
        <v>130</v>
      </c>
      <c r="H185" s="155" t="s">
        <v>131</v>
      </c>
      <c r="I185" s="79"/>
      <c r="J185" s="170"/>
      <c r="K185" s="164">
        <f t="shared" si="14"/>
        <v>29</v>
      </c>
      <c r="L185" s="47">
        <f>ZASOBY!N185-'ZASOBY-WŁ.'!L185</f>
        <v>29</v>
      </c>
      <c r="M185" s="47">
        <f>ZASOBY!O185-'ZASOBY-WŁ.'!M185</f>
        <v>0</v>
      </c>
      <c r="N185" s="164">
        <f t="shared" si="15"/>
        <v>101</v>
      </c>
      <c r="O185" s="47">
        <f>ZASOBY!Q185-'ZASOBY-WŁ.'!O185</f>
        <v>101</v>
      </c>
      <c r="P185" s="47">
        <f>ZASOBY!R185-'ZASOBY-WŁ.'!P185</f>
        <v>0</v>
      </c>
      <c r="Q185" s="69">
        <f t="shared" si="16"/>
        <v>1327.65</v>
      </c>
      <c r="R185" s="70">
        <f>ZASOBY!T185-'ZASOBY-WŁ.'!R185</f>
        <v>1327.65</v>
      </c>
      <c r="S185" s="70">
        <f>ZASOBY!U185-'ZASOBY-WŁ.'!S185</f>
        <v>0</v>
      </c>
      <c r="T185" s="69">
        <f t="shared" si="17"/>
        <v>1327.65</v>
      </c>
      <c r="U185" s="70">
        <f>ZASOBY!W185-'ZASOBY-WŁ.'!U185</f>
        <v>1327.65</v>
      </c>
      <c r="V185" s="70">
        <f>ZASOBY!X185-'ZASOBY-WŁ.'!V185</f>
        <v>0</v>
      </c>
      <c r="W185" s="47"/>
      <c r="X185" s="47">
        <v>1966</v>
      </c>
      <c r="Y185" s="71"/>
      <c r="Z185" s="46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17"/>
      <c r="CK185" s="217"/>
      <c r="CL185" s="217"/>
      <c r="CM185" s="217"/>
      <c r="CN185" s="217"/>
      <c r="CO185" s="217"/>
      <c r="CP185" s="217"/>
      <c r="CQ185" s="217"/>
      <c r="CR185" s="217"/>
      <c r="CS185" s="217"/>
      <c r="CT185" s="217"/>
      <c r="CU185" s="217"/>
      <c r="CV185" s="217"/>
      <c r="CW185" s="217"/>
      <c r="CX185" s="217"/>
      <c r="CY185" s="217"/>
      <c r="CZ185" s="217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</row>
    <row r="186" spans="1:119" ht="12.75" customHeight="1">
      <c r="A186" s="40">
        <v>4</v>
      </c>
      <c r="B186" s="48">
        <f t="shared" si="19"/>
        <v>178</v>
      </c>
      <c r="C186" s="49">
        <v>1091</v>
      </c>
      <c r="D186" s="192" t="s">
        <v>190</v>
      </c>
      <c r="E186" s="50" t="s">
        <v>34</v>
      </c>
      <c r="F186" s="50" t="s">
        <v>29</v>
      </c>
      <c r="G186" s="50" t="s">
        <v>130</v>
      </c>
      <c r="H186" s="155" t="s">
        <v>132</v>
      </c>
      <c r="I186" s="79"/>
      <c r="J186" s="170"/>
      <c r="K186" s="164">
        <f t="shared" si="14"/>
        <v>32</v>
      </c>
      <c r="L186" s="47">
        <f>ZASOBY!N186-'ZASOBY-WŁ.'!L186</f>
        <v>31</v>
      </c>
      <c r="M186" s="47">
        <f>ZASOBY!O186-'ZASOBY-WŁ.'!M186</f>
        <v>1</v>
      </c>
      <c r="N186" s="164">
        <f t="shared" si="15"/>
        <v>106</v>
      </c>
      <c r="O186" s="47">
        <f>ZASOBY!Q186-'ZASOBY-WŁ.'!O186</f>
        <v>103</v>
      </c>
      <c r="P186" s="47">
        <f>ZASOBY!R186-'ZASOBY-WŁ.'!P186</f>
        <v>3</v>
      </c>
      <c r="Q186" s="69">
        <f t="shared" si="16"/>
        <v>1545.2800000000002</v>
      </c>
      <c r="R186" s="70">
        <f>ZASOBY!T186-'ZASOBY-WŁ.'!R186</f>
        <v>1388.0300000000002</v>
      </c>
      <c r="S186" s="70">
        <f>ZASOBY!U186-'ZASOBY-WŁ.'!S186</f>
        <v>157.25</v>
      </c>
      <c r="T186" s="69">
        <f t="shared" si="17"/>
        <v>1545.2800000000002</v>
      </c>
      <c r="U186" s="70">
        <f>ZASOBY!W186-'ZASOBY-WŁ.'!U186</f>
        <v>1388.0300000000002</v>
      </c>
      <c r="V186" s="70">
        <f>ZASOBY!X186-'ZASOBY-WŁ.'!V186</f>
        <v>157.25</v>
      </c>
      <c r="W186" s="47"/>
      <c r="X186" s="47">
        <v>1966</v>
      </c>
      <c r="Y186" s="71"/>
      <c r="Z186" s="46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</row>
    <row r="187" spans="1:119" ht="12.75" customHeight="1">
      <c r="A187" s="40">
        <v>4</v>
      </c>
      <c r="B187" s="48">
        <f t="shared" si="19"/>
        <v>179</v>
      </c>
      <c r="C187" s="49">
        <v>1089</v>
      </c>
      <c r="D187" s="192" t="s">
        <v>190</v>
      </c>
      <c r="E187" s="50" t="s">
        <v>34</v>
      </c>
      <c r="F187" s="50" t="s">
        <v>29</v>
      </c>
      <c r="G187" s="50" t="s">
        <v>130</v>
      </c>
      <c r="H187" s="155" t="s">
        <v>133</v>
      </c>
      <c r="I187" s="79"/>
      <c r="J187" s="170"/>
      <c r="K187" s="164">
        <f t="shared" si="14"/>
        <v>36</v>
      </c>
      <c r="L187" s="47">
        <f>ZASOBY!N187-'ZASOBY-WŁ.'!L187</f>
        <v>36</v>
      </c>
      <c r="M187" s="47">
        <f>ZASOBY!O187-'ZASOBY-WŁ.'!M187</f>
        <v>0</v>
      </c>
      <c r="N187" s="164">
        <f t="shared" si="15"/>
        <v>119</v>
      </c>
      <c r="O187" s="47">
        <f>ZASOBY!Q187-'ZASOBY-WŁ.'!O187</f>
        <v>119</v>
      </c>
      <c r="P187" s="47">
        <f>ZASOBY!R187-'ZASOBY-WŁ.'!P187</f>
        <v>0</v>
      </c>
      <c r="Q187" s="69">
        <f t="shared" si="16"/>
        <v>1568.4299999999998</v>
      </c>
      <c r="R187" s="70">
        <f>ZASOBY!T187-'ZASOBY-WŁ.'!R187</f>
        <v>1568.4299999999998</v>
      </c>
      <c r="S187" s="70">
        <f>ZASOBY!U187-'ZASOBY-WŁ.'!S187</f>
        <v>0</v>
      </c>
      <c r="T187" s="69">
        <f t="shared" si="17"/>
        <v>1568.4299999999998</v>
      </c>
      <c r="U187" s="70">
        <f>ZASOBY!W187-'ZASOBY-WŁ.'!U187</f>
        <v>1568.4299999999998</v>
      </c>
      <c r="V187" s="70">
        <f>ZASOBY!X187-'ZASOBY-WŁ.'!V187</f>
        <v>0</v>
      </c>
      <c r="W187" s="47"/>
      <c r="X187" s="47">
        <v>1966</v>
      </c>
      <c r="Y187" s="71"/>
      <c r="Z187" s="46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</row>
    <row r="188" spans="1:119" ht="12.75" customHeight="1">
      <c r="A188" s="40">
        <v>4</v>
      </c>
      <c r="B188" s="48">
        <f t="shared" si="19"/>
        <v>180</v>
      </c>
      <c r="C188" s="49">
        <v>1087</v>
      </c>
      <c r="D188" s="192" t="s">
        <v>190</v>
      </c>
      <c r="E188" s="50" t="s">
        <v>32</v>
      </c>
      <c r="F188" s="50" t="s">
        <v>29</v>
      </c>
      <c r="G188" s="50" t="s">
        <v>130</v>
      </c>
      <c r="H188" s="155" t="s">
        <v>51</v>
      </c>
      <c r="I188" s="79"/>
      <c r="J188" s="170"/>
      <c r="K188" s="164">
        <f t="shared" si="14"/>
        <v>10</v>
      </c>
      <c r="L188" s="47">
        <f>ZASOBY!N188-'ZASOBY-WŁ.'!L188</f>
        <v>10</v>
      </c>
      <c r="M188" s="47">
        <f>ZASOBY!O188-'ZASOBY-WŁ.'!M188</f>
        <v>0</v>
      </c>
      <c r="N188" s="164">
        <f t="shared" si="15"/>
        <v>38</v>
      </c>
      <c r="O188" s="47">
        <f>ZASOBY!Q188-'ZASOBY-WŁ.'!O188</f>
        <v>38</v>
      </c>
      <c r="P188" s="47">
        <f>ZASOBY!R188-'ZASOBY-WŁ.'!P188</f>
        <v>0</v>
      </c>
      <c r="Q188" s="69">
        <f t="shared" si="16"/>
        <v>561.5699999999999</v>
      </c>
      <c r="R188" s="70">
        <f>ZASOBY!T188-'ZASOBY-WŁ.'!R188</f>
        <v>561.5699999999999</v>
      </c>
      <c r="S188" s="70">
        <f>ZASOBY!U188-'ZASOBY-WŁ.'!S188</f>
        <v>0</v>
      </c>
      <c r="T188" s="69">
        <f t="shared" si="17"/>
        <v>0</v>
      </c>
      <c r="U188" s="70">
        <f>ZASOBY!W188-'ZASOBY-WŁ.'!U188</f>
        <v>0</v>
      </c>
      <c r="V188" s="70">
        <f>ZASOBY!X188-'ZASOBY-WŁ.'!V188</f>
        <v>0</v>
      </c>
      <c r="W188" s="47"/>
      <c r="X188" s="47">
        <v>1928</v>
      </c>
      <c r="Y188" s="71"/>
      <c r="Z188" s="46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</row>
    <row r="189" spans="1:119" ht="12.75" customHeight="1">
      <c r="A189" s="40">
        <v>4</v>
      </c>
      <c r="B189" s="48">
        <f t="shared" si="19"/>
        <v>181</v>
      </c>
      <c r="C189" s="49">
        <v>1088</v>
      </c>
      <c r="D189" s="192" t="s">
        <v>190</v>
      </c>
      <c r="E189" s="50" t="s">
        <v>32</v>
      </c>
      <c r="F189" s="50" t="s">
        <v>29</v>
      </c>
      <c r="G189" s="50" t="s">
        <v>130</v>
      </c>
      <c r="H189" s="155" t="s">
        <v>113</v>
      </c>
      <c r="I189" s="79"/>
      <c r="J189" s="170"/>
      <c r="K189" s="164">
        <f t="shared" si="14"/>
        <v>10</v>
      </c>
      <c r="L189" s="47">
        <f>ZASOBY!N189-'ZASOBY-WŁ.'!L189</f>
        <v>10</v>
      </c>
      <c r="M189" s="47">
        <f>ZASOBY!O189-'ZASOBY-WŁ.'!M189</f>
        <v>0</v>
      </c>
      <c r="N189" s="164">
        <f t="shared" si="15"/>
        <v>24</v>
      </c>
      <c r="O189" s="47">
        <f>ZASOBY!Q189-'ZASOBY-WŁ.'!O189</f>
        <v>24</v>
      </c>
      <c r="P189" s="47">
        <f>ZASOBY!R189-'ZASOBY-WŁ.'!P189</f>
        <v>0</v>
      </c>
      <c r="Q189" s="69">
        <f t="shared" si="16"/>
        <v>327.59999999999997</v>
      </c>
      <c r="R189" s="70">
        <f>ZASOBY!T189-'ZASOBY-WŁ.'!R189</f>
        <v>327.59999999999997</v>
      </c>
      <c r="S189" s="70">
        <f>ZASOBY!U189-'ZASOBY-WŁ.'!S189</f>
        <v>0</v>
      </c>
      <c r="T189" s="69">
        <f t="shared" si="17"/>
        <v>0</v>
      </c>
      <c r="U189" s="70">
        <f>ZASOBY!W189-'ZASOBY-WŁ.'!U189</f>
        <v>0</v>
      </c>
      <c r="V189" s="70">
        <f>ZASOBY!X189-'ZASOBY-WŁ.'!V189</f>
        <v>0</v>
      </c>
      <c r="W189" s="47"/>
      <c r="X189" s="47">
        <v>1928</v>
      </c>
      <c r="Y189" s="71"/>
      <c r="Z189" s="46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</row>
    <row r="190" spans="1:119" ht="12.75" customHeight="1">
      <c r="A190" s="40">
        <v>2</v>
      </c>
      <c r="B190" s="65">
        <f t="shared" si="19"/>
        <v>182</v>
      </c>
      <c r="C190" s="9">
        <v>6012</v>
      </c>
      <c r="D190" s="191" t="s">
        <v>189</v>
      </c>
      <c r="E190" s="10" t="s">
        <v>32</v>
      </c>
      <c r="F190" s="10" t="s">
        <v>29</v>
      </c>
      <c r="G190" s="10" t="s">
        <v>178</v>
      </c>
      <c r="H190" s="154"/>
      <c r="I190" s="79"/>
      <c r="J190" s="170">
        <v>1</v>
      </c>
      <c r="K190" s="164">
        <f t="shared" si="14"/>
        <v>4</v>
      </c>
      <c r="L190" s="47">
        <f>ZASOBY!N190-'ZASOBY-WŁ.'!L190</f>
        <v>0</v>
      </c>
      <c r="M190" s="47">
        <f>ZASOBY!O190-'ZASOBY-WŁ.'!M190</f>
        <v>4</v>
      </c>
      <c r="N190" s="164">
        <f t="shared" si="15"/>
        <v>5</v>
      </c>
      <c r="O190" s="47">
        <f>ZASOBY!Q190-'ZASOBY-WŁ.'!O190</f>
        <v>0</v>
      </c>
      <c r="P190" s="47">
        <f>ZASOBY!R190-'ZASOBY-WŁ.'!P190</f>
        <v>5</v>
      </c>
      <c r="Q190" s="69">
        <f t="shared" si="16"/>
        <v>69.27</v>
      </c>
      <c r="R190" s="70">
        <f>ZASOBY!T190-'ZASOBY-WŁ.'!R190</f>
        <v>0</v>
      </c>
      <c r="S190" s="70">
        <f>ZASOBY!U190-'ZASOBY-WŁ.'!S190</f>
        <v>69.27</v>
      </c>
      <c r="T190" s="69">
        <f t="shared" si="17"/>
        <v>69.27</v>
      </c>
      <c r="U190" s="70">
        <f>ZASOBY!W190-'ZASOBY-WŁ.'!U190</f>
        <v>0</v>
      </c>
      <c r="V190" s="70">
        <f>ZASOBY!X190-'ZASOBY-WŁ.'!V190</f>
        <v>69.27</v>
      </c>
      <c r="W190" s="47"/>
      <c r="X190" s="47">
        <v>1978</v>
      </c>
      <c r="Y190" s="71"/>
      <c r="Z190" s="46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7"/>
      <c r="CU190" s="217"/>
      <c r="CV190" s="217"/>
      <c r="CW190" s="217"/>
      <c r="CX190" s="217"/>
      <c r="CY190" s="217"/>
      <c r="CZ190" s="217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</row>
    <row r="191" spans="1:119" ht="12.75" customHeight="1">
      <c r="A191" s="40">
        <v>2</v>
      </c>
      <c r="B191" s="8">
        <f t="shared" si="19"/>
        <v>183</v>
      </c>
      <c r="C191" s="9">
        <v>6019</v>
      </c>
      <c r="D191" s="191" t="s">
        <v>189</v>
      </c>
      <c r="E191" s="10" t="s">
        <v>32</v>
      </c>
      <c r="F191" s="10" t="s">
        <v>29</v>
      </c>
      <c r="G191" s="10" t="s">
        <v>67</v>
      </c>
      <c r="H191" s="154">
        <v>8</v>
      </c>
      <c r="I191" s="79"/>
      <c r="J191" s="170">
        <v>1</v>
      </c>
      <c r="K191" s="164">
        <f t="shared" si="14"/>
        <v>2</v>
      </c>
      <c r="L191" s="47">
        <f>ZASOBY!N191-'ZASOBY-WŁ.'!L191</f>
        <v>0</v>
      </c>
      <c r="M191" s="47">
        <f>ZASOBY!O191-'ZASOBY-WŁ.'!M191</f>
        <v>2</v>
      </c>
      <c r="N191" s="164">
        <f t="shared" si="15"/>
        <v>23</v>
      </c>
      <c r="O191" s="47">
        <f>ZASOBY!Q191-'ZASOBY-WŁ.'!O191</f>
        <v>0</v>
      </c>
      <c r="P191" s="47">
        <f>ZASOBY!R191-'ZASOBY-WŁ.'!P191</f>
        <v>23</v>
      </c>
      <c r="Q191" s="69">
        <f t="shared" si="16"/>
        <v>415.78</v>
      </c>
      <c r="R191" s="70">
        <f>ZASOBY!T191-'ZASOBY-WŁ.'!R191</f>
        <v>0</v>
      </c>
      <c r="S191" s="70">
        <f>ZASOBY!U191-'ZASOBY-WŁ.'!S191</f>
        <v>415.78</v>
      </c>
      <c r="T191" s="69">
        <f t="shared" si="17"/>
        <v>370.71</v>
      </c>
      <c r="U191" s="70">
        <f>ZASOBY!W191-'ZASOBY-WŁ.'!U191</f>
        <v>0</v>
      </c>
      <c r="V191" s="70">
        <f>ZASOBY!X191-'ZASOBY-WŁ.'!V191</f>
        <v>370.71</v>
      </c>
      <c r="W191" s="47"/>
      <c r="X191" s="171">
        <v>1900</v>
      </c>
      <c r="Y191" s="71"/>
      <c r="Z191" s="46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7"/>
      <c r="CZ191" s="217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</row>
    <row r="192" spans="1:119" ht="12.75" customHeight="1">
      <c r="A192" s="40">
        <v>2</v>
      </c>
      <c r="B192" s="8">
        <f t="shared" si="19"/>
        <v>184</v>
      </c>
      <c r="C192" s="9">
        <v>3126</v>
      </c>
      <c r="D192" s="191" t="s">
        <v>189</v>
      </c>
      <c r="E192" s="10" t="s">
        <v>28</v>
      </c>
      <c r="F192" s="10" t="s">
        <v>29</v>
      </c>
      <c r="G192" s="10" t="s">
        <v>68</v>
      </c>
      <c r="H192" s="154">
        <v>1</v>
      </c>
      <c r="I192" s="79">
        <v>1</v>
      </c>
      <c r="J192" s="170"/>
      <c r="K192" s="164">
        <f t="shared" si="14"/>
        <v>1</v>
      </c>
      <c r="L192" s="47">
        <f>ZASOBY!N192-'ZASOBY-WŁ.'!L192</f>
        <v>1</v>
      </c>
      <c r="M192" s="47">
        <f>ZASOBY!O192-'ZASOBY-WŁ.'!M192</f>
        <v>0</v>
      </c>
      <c r="N192" s="164">
        <f t="shared" si="15"/>
        <v>4</v>
      </c>
      <c r="O192" s="47">
        <f>ZASOBY!Q192-'ZASOBY-WŁ.'!O192</f>
        <v>4</v>
      </c>
      <c r="P192" s="47">
        <f>ZASOBY!R192-'ZASOBY-WŁ.'!P192</f>
        <v>0</v>
      </c>
      <c r="Q192" s="69">
        <f t="shared" si="16"/>
        <v>102.9</v>
      </c>
      <c r="R192" s="70">
        <f>ZASOBY!T192-'ZASOBY-WŁ.'!R192</f>
        <v>102.9</v>
      </c>
      <c r="S192" s="70">
        <f>ZASOBY!U192-'ZASOBY-WŁ.'!S192</f>
        <v>0</v>
      </c>
      <c r="T192" s="69">
        <f t="shared" si="17"/>
        <v>0</v>
      </c>
      <c r="U192" s="70">
        <f>ZASOBY!W192-'ZASOBY-WŁ.'!U192</f>
        <v>0</v>
      </c>
      <c r="V192" s="70">
        <f>ZASOBY!X192-'ZASOBY-WŁ.'!V192</f>
        <v>0</v>
      </c>
      <c r="W192" s="47"/>
      <c r="X192" s="47">
        <v>1890</v>
      </c>
      <c r="Y192" s="71"/>
      <c r="Z192" s="46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  <c r="CQ192" s="217"/>
      <c r="CR192" s="217"/>
      <c r="CS192" s="217"/>
      <c r="CT192" s="217"/>
      <c r="CU192" s="217"/>
      <c r="CV192" s="217"/>
      <c r="CW192" s="217"/>
      <c r="CX192" s="217"/>
      <c r="CY192" s="217"/>
      <c r="CZ192" s="217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</row>
    <row r="193" spans="1:119" ht="12.75" customHeight="1">
      <c r="A193" s="40">
        <v>2</v>
      </c>
      <c r="B193" s="8">
        <f t="shared" si="19"/>
        <v>185</v>
      </c>
      <c r="C193" s="9">
        <v>3106</v>
      </c>
      <c r="D193" s="191" t="s">
        <v>189</v>
      </c>
      <c r="E193" s="10" t="s">
        <v>28</v>
      </c>
      <c r="F193" s="10" t="s">
        <v>29</v>
      </c>
      <c r="G193" s="10" t="s">
        <v>69</v>
      </c>
      <c r="H193" s="154">
        <v>3</v>
      </c>
      <c r="I193" s="79">
        <v>1</v>
      </c>
      <c r="J193" s="170"/>
      <c r="K193" s="164">
        <f t="shared" si="14"/>
        <v>2</v>
      </c>
      <c r="L193" s="47">
        <f>ZASOBY!N193-'ZASOBY-WŁ.'!L193</f>
        <v>2</v>
      </c>
      <c r="M193" s="47">
        <f>ZASOBY!O193-'ZASOBY-WŁ.'!M193</f>
        <v>0</v>
      </c>
      <c r="N193" s="164">
        <f t="shared" si="15"/>
        <v>10</v>
      </c>
      <c r="O193" s="47">
        <f>ZASOBY!Q193-'ZASOBY-WŁ.'!O193</f>
        <v>10</v>
      </c>
      <c r="P193" s="47">
        <f>ZASOBY!R193-'ZASOBY-WŁ.'!P193</f>
        <v>0</v>
      </c>
      <c r="Q193" s="69">
        <f t="shared" si="16"/>
        <v>156.62</v>
      </c>
      <c r="R193" s="70">
        <f>ZASOBY!T193-'ZASOBY-WŁ.'!R193</f>
        <v>156.62</v>
      </c>
      <c r="S193" s="70">
        <f>ZASOBY!U193-'ZASOBY-WŁ.'!S193</f>
        <v>0</v>
      </c>
      <c r="T193" s="69">
        <f t="shared" si="17"/>
        <v>0</v>
      </c>
      <c r="U193" s="70">
        <f>ZASOBY!W193-'ZASOBY-WŁ.'!U193</f>
        <v>0</v>
      </c>
      <c r="V193" s="70">
        <f>ZASOBY!X193-'ZASOBY-WŁ.'!V193</f>
        <v>0</v>
      </c>
      <c r="W193" s="47"/>
      <c r="X193" s="47">
        <v>1930</v>
      </c>
      <c r="Y193" s="71"/>
      <c r="Z193" s="46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  <c r="CR193" s="217"/>
      <c r="CS193" s="217"/>
      <c r="CT193" s="217"/>
      <c r="CU193" s="217"/>
      <c r="CV193" s="217"/>
      <c r="CW193" s="217"/>
      <c r="CX193" s="217"/>
      <c r="CY193" s="217"/>
      <c r="CZ193" s="217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</row>
    <row r="194" spans="1:119" ht="12.75" customHeight="1">
      <c r="A194" s="40">
        <v>2</v>
      </c>
      <c r="B194" s="48">
        <f t="shared" si="19"/>
        <v>186</v>
      </c>
      <c r="C194" s="49">
        <v>3103</v>
      </c>
      <c r="D194" s="192" t="s">
        <v>190</v>
      </c>
      <c r="E194" s="50" t="s">
        <v>28</v>
      </c>
      <c r="F194" s="50" t="s">
        <v>29</v>
      </c>
      <c r="G194" s="50" t="s">
        <v>69</v>
      </c>
      <c r="H194" s="155">
        <v>5</v>
      </c>
      <c r="I194" s="79"/>
      <c r="J194" s="170"/>
      <c r="K194" s="164">
        <f t="shared" si="14"/>
        <v>3</v>
      </c>
      <c r="L194" s="47">
        <f>ZASOBY!N194-'ZASOBY-WŁ.'!L194</f>
        <v>3</v>
      </c>
      <c r="M194" s="47">
        <f>ZASOBY!O194-'ZASOBY-WŁ.'!M194</f>
        <v>0</v>
      </c>
      <c r="N194" s="164">
        <f t="shared" si="15"/>
        <v>12</v>
      </c>
      <c r="O194" s="47">
        <f>ZASOBY!Q194-'ZASOBY-WŁ.'!O194</f>
        <v>12</v>
      </c>
      <c r="P194" s="47">
        <f>ZASOBY!R194-'ZASOBY-WŁ.'!P194</f>
        <v>0</v>
      </c>
      <c r="Q194" s="69">
        <f t="shared" si="16"/>
        <v>174.76</v>
      </c>
      <c r="R194" s="70">
        <f>ZASOBY!T194-'ZASOBY-WŁ.'!R194</f>
        <v>174.76</v>
      </c>
      <c r="S194" s="70">
        <f>ZASOBY!U194-'ZASOBY-WŁ.'!S194</f>
        <v>0</v>
      </c>
      <c r="T194" s="69">
        <f t="shared" si="17"/>
        <v>0</v>
      </c>
      <c r="U194" s="70">
        <f>ZASOBY!W194-'ZASOBY-WŁ.'!U194</f>
        <v>0</v>
      </c>
      <c r="V194" s="70">
        <f>ZASOBY!X194-'ZASOBY-WŁ.'!V194</f>
        <v>0</v>
      </c>
      <c r="W194" s="47"/>
      <c r="X194" s="47">
        <v>1930</v>
      </c>
      <c r="Y194" s="71"/>
      <c r="Z194" s="46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</row>
    <row r="195" spans="1:119" ht="12.75" customHeight="1">
      <c r="A195" s="40">
        <v>2</v>
      </c>
      <c r="B195" s="8">
        <f t="shared" si="19"/>
        <v>187</v>
      </c>
      <c r="C195" s="9">
        <v>3104</v>
      </c>
      <c r="D195" s="191" t="s">
        <v>189</v>
      </c>
      <c r="E195" s="10" t="s">
        <v>28</v>
      </c>
      <c r="F195" s="10" t="s">
        <v>29</v>
      </c>
      <c r="G195" s="10" t="s">
        <v>69</v>
      </c>
      <c r="H195" s="154">
        <v>7</v>
      </c>
      <c r="I195" s="79">
        <v>1</v>
      </c>
      <c r="J195" s="170"/>
      <c r="K195" s="164">
        <f t="shared" si="14"/>
        <v>4</v>
      </c>
      <c r="L195" s="47">
        <f>ZASOBY!N195-'ZASOBY-WŁ.'!L195</f>
        <v>4</v>
      </c>
      <c r="M195" s="47">
        <f>ZASOBY!O195-'ZASOBY-WŁ.'!M195</f>
        <v>0</v>
      </c>
      <c r="N195" s="164">
        <f t="shared" si="15"/>
        <v>10</v>
      </c>
      <c r="O195" s="47">
        <f>ZASOBY!Q195-'ZASOBY-WŁ.'!O195</f>
        <v>10</v>
      </c>
      <c r="P195" s="47">
        <f>ZASOBY!R195-'ZASOBY-WŁ.'!P195</f>
        <v>0</v>
      </c>
      <c r="Q195" s="69">
        <f t="shared" si="16"/>
        <v>167.07</v>
      </c>
      <c r="R195" s="70">
        <f>ZASOBY!T195-'ZASOBY-WŁ.'!R195</f>
        <v>167.07</v>
      </c>
      <c r="S195" s="70">
        <f>ZASOBY!U195-'ZASOBY-WŁ.'!S195</f>
        <v>0</v>
      </c>
      <c r="T195" s="69">
        <f t="shared" si="17"/>
        <v>0</v>
      </c>
      <c r="U195" s="70">
        <f>ZASOBY!W195-'ZASOBY-WŁ.'!U195</f>
        <v>0</v>
      </c>
      <c r="V195" s="70">
        <f>ZASOBY!X195-'ZASOBY-WŁ.'!V195</f>
        <v>0</v>
      </c>
      <c r="W195" s="47"/>
      <c r="X195" s="47"/>
      <c r="Y195" s="71"/>
      <c r="Z195" s="46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7"/>
      <c r="CU195" s="217"/>
      <c r="CV195" s="217"/>
      <c r="CW195" s="217"/>
      <c r="CX195" s="217"/>
      <c r="CY195" s="217"/>
      <c r="CZ195" s="217"/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</row>
    <row r="196" spans="1:119" ht="12.75" customHeight="1">
      <c r="A196" s="40">
        <v>1</v>
      </c>
      <c r="B196" s="8">
        <f t="shared" si="19"/>
        <v>188</v>
      </c>
      <c r="C196" s="9">
        <v>3217</v>
      </c>
      <c r="D196" s="191" t="s">
        <v>189</v>
      </c>
      <c r="E196" s="10" t="s">
        <v>28</v>
      </c>
      <c r="F196" s="10" t="s">
        <v>29</v>
      </c>
      <c r="G196" s="10" t="s">
        <v>213</v>
      </c>
      <c r="H196" s="154">
        <v>11</v>
      </c>
      <c r="I196" s="79">
        <v>1</v>
      </c>
      <c r="J196" s="170"/>
      <c r="K196" s="164">
        <f t="shared" si="14"/>
        <v>7</v>
      </c>
      <c r="L196" s="47">
        <f>ZASOBY!N196-'ZASOBY-WŁ.'!L196</f>
        <v>7</v>
      </c>
      <c r="M196" s="47">
        <f>ZASOBY!O196-'ZASOBY-WŁ.'!M196</f>
        <v>0</v>
      </c>
      <c r="N196" s="164">
        <f t="shared" si="15"/>
        <v>19</v>
      </c>
      <c r="O196" s="47">
        <f>ZASOBY!Q196-'ZASOBY-WŁ.'!O196</f>
        <v>19</v>
      </c>
      <c r="P196" s="47">
        <f>ZASOBY!R196-'ZASOBY-WŁ.'!P196</f>
        <v>0</v>
      </c>
      <c r="Q196" s="69">
        <f t="shared" si="16"/>
        <v>361.85</v>
      </c>
      <c r="R196" s="70">
        <f>ZASOBY!T196-'ZASOBY-WŁ.'!R196</f>
        <v>361.85</v>
      </c>
      <c r="S196" s="70">
        <f>ZASOBY!U196-'ZASOBY-WŁ.'!S196</f>
        <v>0</v>
      </c>
      <c r="T196" s="69">
        <f t="shared" si="17"/>
        <v>0</v>
      </c>
      <c r="U196" s="70">
        <f>ZASOBY!W196-'ZASOBY-WŁ.'!U196</f>
        <v>0</v>
      </c>
      <c r="V196" s="70">
        <f>ZASOBY!X196-'ZASOBY-WŁ.'!V196</f>
        <v>0</v>
      </c>
      <c r="W196" s="47"/>
      <c r="X196" s="47">
        <v>1930</v>
      </c>
      <c r="Y196" s="71"/>
      <c r="Z196" s="46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  <c r="CR196" s="217"/>
      <c r="CS196" s="217"/>
      <c r="CT196" s="217"/>
      <c r="CU196" s="217"/>
      <c r="CV196" s="217"/>
      <c r="CW196" s="217"/>
      <c r="CX196" s="217"/>
      <c r="CY196" s="217"/>
      <c r="CZ196" s="217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</row>
    <row r="197" spans="1:119" ht="12.75" customHeight="1">
      <c r="A197" s="40">
        <v>4</v>
      </c>
      <c r="B197" s="48">
        <f t="shared" si="19"/>
        <v>189</v>
      </c>
      <c r="C197" s="49">
        <v>1095</v>
      </c>
      <c r="D197" s="192" t="s">
        <v>190</v>
      </c>
      <c r="E197" s="50" t="s">
        <v>28</v>
      </c>
      <c r="F197" s="50" t="s">
        <v>29</v>
      </c>
      <c r="G197" s="50" t="s">
        <v>134</v>
      </c>
      <c r="H197" s="155" t="s">
        <v>135</v>
      </c>
      <c r="I197" s="79"/>
      <c r="J197" s="170"/>
      <c r="K197" s="164">
        <f t="shared" si="14"/>
        <v>11</v>
      </c>
      <c r="L197" s="47">
        <f>ZASOBY!N197-'ZASOBY-WŁ.'!L197</f>
        <v>11</v>
      </c>
      <c r="M197" s="47">
        <f>ZASOBY!O197-'ZASOBY-WŁ.'!M197</f>
        <v>0</v>
      </c>
      <c r="N197" s="164">
        <f t="shared" si="15"/>
        <v>44</v>
      </c>
      <c r="O197" s="47">
        <f>ZASOBY!Q197-'ZASOBY-WŁ.'!O197</f>
        <v>44</v>
      </c>
      <c r="P197" s="47">
        <f>ZASOBY!R197-'ZASOBY-WŁ.'!P197</f>
        <v>0</v>
      </c>
      <c r="Q197" s="69">
        <f t="shared" si="16"/>
        <v>760.46</v>
      </c>
      <c r="R197" s="70">
        <f>ZASOBY!T197-'ZASOBY-WŁ.'!R197</f>
        <v>760.46</v>
      </c>
      <c r="S197" s="70">
        <f>ZASOBY!U197-'ZASOBY-WŁ.'!S197</f>
        <v>0</v>
      </c>
      <c r="T197" s="69">
        <f t="shared" si="17"/>
        <v>0</v>
      </c>
      <c r="U197" s="70">
        <f>ZASOBY!W197-'ZASOBY-WŁ.'!U197</f>
        <v>0</v>
      </c>
      <c r="V197" s="70">
        <f>ZASOBY!X197-'ZASOBY-WŁ.'!V197</f>
        <v>0</v>
      </c>
      <c r="W197" s="47"/>
      <c r="X197" s="47">
        <v>1935</v>
      </c>
      <c r="Y197" s="71"/>
      <c r="Z197" s="46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</row>
    <row r="198" spans="1:119" ht="12.75" customHeight="1">
      <c r="A198" s="40">
        <v>4</v>
      </c>
      <c r="B198" s="48">
        <f t="shared" si="19"/>
        <v>190</v>
      </c>
      <c r="C198" s="49">
        <v>1098</v>
      </c>
      <c r="D198" s="192" t="s">
        <v>190</v>
      </c>
      <c r="E198" s="50" t="s">
        <v>28</v>
      </c>
      <c r="F198" s="50" t="s">
        <v>29</v>
      </c>
      <c r="G198" s="50" t="s">
        <v>134</v>
      </c>
      <c r="H198" s="155" t="s">
        <v>136</v>
      </c>
      <c r="I198" s="79"/>
      <c r="J198" s="170"/>
      <c r="K198" s="164">
        <f t="shared" si="14"/>
        <v>11</v>
      </c>
      <c r="L198" s="47">
        <f>ZASOBY!N198-'ZASOBY-WŁ.'!L198</f>
        <v>11</v>
      </c>
      <c r="M198" s="47">
        <f>ZASOBY!O198-'ZASOBY-WŁ.'!M198</f>
        <v>0</v>
      </c>
      <c r="N198" s="164">
        <f t="shared" si="15"/>
        <v>39</v>
      </c>
      <c r="O198" s="47">
        <f>ZASOBY!Q198-'ZASOBY-WŁ.'!O198</f>
        <v>39</v>
      </c>
      <c r="P198" s="47">
        <f>ZASOBY!R198-'ZASOBY-WŁ.'!P198</f>
        <v>0</v>
      </c>
      <c r="Q198" s="69">
        <f t="shared" si="16"/>
        <v>669.7700000000001</v>
      </c>
      <c r="R198" s="70">
        <f>ZASOBY!T198-'ZASOBY-WŁ.'!R198</f>
        <v>669.7700000000001</v>
      </c>
      <c r="S198" s="70">
        <f>ZASOBY!U198-'ZASOBY-WŁ.'!S198</f>
        <v>0</v>
      </c>
      <c r="T198" s="69">
        <f t="shared" si="17"/>
        <v>0</v>
      </c>
      <c r="U198" s="70">
        <f>ZASOBY!W198-'ZASOBY-WŁ.'!U198</f>
        <v>0</v>
      </c>
      <c r="V198" s="70">
        <f>ZASOBY!X198-'ZASOBY-WŁ.'!V198</f>
        <v>0</v>
      </c>
      <c r="W198" s="47"/>
      <c r="X198" s="47">
        <v>1935</v>
      </c>
      <c r="Y198" s="71"/>
      <c r="Z198" s="46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  <c r="CR198" s="217"/>
      <c r="CS198" s="217"/>
      <c r="CT198" s="217"/>
      <c r="CU198" s="217"/>
      <c r="CV198" s="217"/>
      <c r="CW198" s="217"/>
      <c r="CX198" s="217"/>
      <c r="CY198" s="217"/>
      <c r="CZ198" s="217"/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</row>
    <row r="199" spans="1:119" ht="12.75" customHeight="1">
      <c r="A199" s="40">
        <v>4</v>
      </c>
      <c r="B199" s="48">
        <f t="shared" si="19"/>
        <v>191</v>
      </c>
      <c r="C199" s="49">
        <v>1111</v>
      </c>
      <c r="D199" s="192" t="s">
        <v>190</v>
      </c>
      <c r="E199" s="50" t="s">
        <v>34</v>
      </c>
      <c r="F199" s="50" t="s">
        <v>29</v>
      </c>
      <c r="G199" s="50" t="s">
        <v>134</v>
      </c>
      <c r="H199" s="155">
        <v>18</v>
      </c>
      <c r="I199" s="79"/>
      <c r="J199" s="170"/>
      <c r="K199" s="164">
        <f t="shared" si="14"/>
        <v>12</v>
      </c>
      <c r="L199" s="47">
        <f>ZASOBY!N199-'ZASOBY-WŁ.'!L199</f>
        <v>12</v>
      </c>
      <c r="M199" s="47">
        <f>ZASOBY!O199-'ZASOBY-WŁ.'!M199</f>
        <v>0</v>
      </c>
      <c r="N199" s="164">
        <f t="shared" si="15"/>
        <v>39</v>
      </c>
      <c r="O199" s="47">
        <f>ZASOBY!Q199-'ZASOBY-WŁ.'!O199</f>
        <v>39</v>
      </c>
      <c r="P199" s="47">
        <f>ZASOBY!R199-'ZASOBY-WŁ.'!P199</f>
        <v>0</v>
      </c>
      <c r="Q199" s="69">
        <f t="shared" si="16"/>
        <v>696.02</v>
      </c>
      <c r="R199" s="70">
        <f>ZASOBY!T199-'ZASOBY-WŁ.'!R199</f>
        <v>696.02</v>
      </c>
      <c r="S199" s="70">
        <f>ZASOBY!U199-'ZASOBY-WŁ.'!S199</f>
        <v>0</v>
      </c>
      <c r="T199" s="69">
        <f t="shared" si="17"/>
        <v>696.02</v>
      </c>
      <c r="U199" s="70">
        <f>ZASOBY!W199-'ZASOBY-WŁ.'!U199</f>
        <v>696.02</v>
      </c>
      <c r="V199" s="70">
        <f>ZASOBY!X199-'ZASOBY-WŁ.'!V199</f>
        <v>0</v>
      </c>
      <c r="W199" s="47"/>
      <c r="X199" s="47">
        <v>1992</v>
      </c>
      <c r="Y199" s="71"/>
      <c r="Z199" s="46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7"/>
      <c r="CU199" s="217"/>
      <c r="CV199" s="217"/>
      <c r="CW199" s="217"/>
      <c r="CX199" s="217"/>
      <c r="CY199" s="217"/>
      <c r="CZ199" s="217"/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</row>
    <row r="200" spans="1:119" ht="12.75" customHeight="1">
      <c r="A200" s="40">
        <v>4</v>
      </c>
      <c r="B200" s="48">
        <f t="shared" si="19"/>
        <v>192</v>
      </c>
      <c r="C200" s="49">
        <v>1097</v>
      </c>
      <c r="D200" s="192" t="s">
        <v>190</v>
      </c>
      <c r="E200" s="50" t="s">
        <v>28</v>
      </c>
      <c r="F200" s="50" t="s">
        <v>29</v>
      </c>
      <c r="G200" s="50" t="s">
        <v>134</v>
      </c>
      <c r="H200" s="155" t="s">
        <v>137</v>
      </c>
      <c r="I200" s="79"/>
      <c r="J200" s="170"/>
      <c r="K200" s="164">
        <f t="shared" si="14"/>
        <v>5</v>
      </c>
      <c r="L200" s="47">
        <f>ZASOBY!N200-'ZASOBY-WŁ.'!L200</f>
        <v>5</v>
      </c>
      <c r="M200" s="47">
        <f>ZASOBY!O200-'ZASOBY-WŁ.'!M200</f>
        <v>0</v>
      </c>
      <c r="N200" s="164">
        <f t="shared" si="15"/>
        <v>20</v>
      </c>
      <c r="O200" s="47">
        <f>ZASOBY!Q200-'ZASOBY-WŁ.'!O200</f>
        <v>20</v>
      </c>
      <c r="P200" s="47">
        <f>ZASOBY!R200-'ZASOBY-WŁ.'!P200</f>
        <v>0</v>
      </c>
      <c r="Q200" s="69">
        <f t="shared" si="16"/>
        <v>319.44</v>
      </c>
      <c r="R200" s="70">
        <f>ZASOBY!T200-'ZASOBY-WŁ.'!R200</f>
        <v>319.44</v>
      </c>
      <c r="S200" s="70">
        <f>ZASOBY!U200-'ZASOBY-WŁ.'!S200</f>
        <v>0</v>
      </c>
      <c r="T200" s="69">
        <f t="shared" si="17"/>
        <v>0</v>
      </c>
      <c r="U200" s="70">
        <f>ZASOBY!W200-'ZASOBY-WŁ.'!U200</f>
        <v>0</v>
      </c>
      <c r="V200" s="70">
        <f>ZASOBY!X200-'ZASOBY-WŁ.'!V200</f>
        <v>0</v>
      </c>
      <c r="W200" s="47"/>
      <c r="X200" s="47">
        <v>1935</v>
      </c>
      <c r="Y200" s="71"/>
      <c r="Z200" s="46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  <c r="CQ200" s="217"/>
      <c r="CR200" s="217"/>
      <c r="CS200" s="217"/>
      <c r="CT200" s="217"/>
      <c r="CU200" s="217"/>
      <c r="CV200" s="217"/>
      <c r="CW200" s="217"/>
      <c r="CX200" s="217"/>
      <c r="CY200" s="217"/>
      <c r="CZ200" s="217"/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</row>
    <row r="201" spans="1:119" ht="12.75" customHeight="1">
      <c r="A201" s="40">
        <v>4</v>
      </c>
      <c r="B201" s="48">
        <f t="shared" si="19"/>
        <v>193</v>
      </c>
      <c r="C201" s="49">
        <v>1096</v>
      </c>
      <c r="D201" s="192" t="s">
        <v>190</v>
      </c>
      <c r="E201" s="50" t="s">
        <v>28</v>
      </c>
      <c r="F201" s="50" t="s">
        <v>29</v>
      </c>
      <c r="G201" s="50" t="s">
        <v>179</v>
      </c>
      <c r="H201" s="159" t="s">
        <v>138</v>
      </c>
      <c r="I201" s="79"/>
      <c r="J201" s="170"/>
      <c r="K201" s="164">
        <f t="shared" si="14"/>
        <v>12</v>
      </c>
      <c r="L201" s="47">
        <f>ZASOBY!N201-'ZASOBY-WŁ.'!L201</f>
        <v>12</v>
      </c>
      <c r="M201" s="47">
        <f>ZASOBY!O201-'ZASOBY-WŁ.'!M201</f>
        <v>0</v>
      </c>
      <c r="N201" s="164">
        <f t="shared" si="15"/>
        <v>44</v>
      </c>
      <c r="O201" s="47">
        <f>ZASOBY!Q201-'ZASOBY-WŁ.'!O201</f>
        <v>44</v>
      </c>
      <c r="P201" s="47">
        <f>ZASOBY!R201-'ZASOBY-WŁ.'!P201</f>
        <v>0</v>
      </c>
      <c r="Q201" s="69">
        <f t="shared" si="16"/>
        <v>696.51</v>
      </c>
      <c r="R201" s="70">
        <f>ZASOBY!T201-'ZASOBY-WŁ.'!R201</f>
        <v>696.51</v>
      </c>
      <c r="S201" s="70">
        <f>ZASOBY!U201-'ZASOBY-WŁ.'!S201</f>
        <v>0</v>
      </c>
      <c r="T201" s="69">
        <f t="shared" si="17"/>
        <v>0</v>
      </c>
      <c r="U201" s="70">
        <f>ZASOBY!W201-'ZASOBY-WŁ.'!U201</f>
        <v>0</v>
      </c>
      <c r="V201" s="70">
        <f>ZASOBY!X201-'ZASOBY-WŁ.'!V201</f>
        <v>0</v>
      </c>
      <c r="W201" s="47"/>
      <c r="X201" s="47">
        <v>1935</v>
      </c>
      <c r="Y201" s="71"/>
      <c r="Z201" s="46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  <c r="CQ201" s="217"/>
      <c r="CR201" s="217"/>
      <c r="CS201" s="217"/>
      <c r="CT201" s="217"/>
      <c r="CU201" s="217"/>
      <c r="CV201" s="217"/>
      <c r="CW201" s="217"/>
      <c r="CX201" s="217"/>
      <c r="CY201" s="217"/>
      <c r="CZ201" s="217"/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</row>
    <row r="202" spans="1:119" ht="12.75" customHeight="1">
      <c r="A202" s="40">
        <v>2</v>
      </c>
      <c r="B202" s="48">
        <f t="shared" si="19"/>
        <v>194</v>
      </c>
      <c r="C202" s="49">
        <v>1060</v>
      </c>
      <c r="D202" s="192" t="s">
        <v>190</v>
      </c>
      <c r="E202" s="50" t="s">
        <v>28</v>
      </c>
      <c r="F202" s="50" t="s">
        <v>29</v>
      </c>
      <c r="G202" s="50" t="s">
        <v>70</v>
      </c>
      <c r="H202" s="158" t="s">
        <v>153</v>
      </c>
      <c r="I202" s="79"/>
      <c r="J202" s="170"/>
      <c r="K202" s="164">
        <f aca="true" t="shared" si="20" ref="K202:K262">SUM(L202:M202)</f>
        <v>10</v>
      </c>
      <c r="L202" s="47">
        <f>ZASOBY!N202-'ZASOBY-WŁ.'!L202</f>
        <v>10</v>
      </c>
      <c r="M202" s="47">
        <f>ZASOBY!O202-'ZASOBY-WŁ.'!M202</f>
        <v>0</v>
      </c>
      <c r="N202" s="164">
        <f aca="true" t="shared" si="21" ref="N202:N262">SUM(O202:P202)</f>
        <v>42</v>
      </c>
      <c r="O202" s="47">
        <f>ZASOBY!Q202-'ZASOBY-WŁ.'!O202</f>
        <v>42</v>
      </c>
      <c r="P202" s="47">
        <f>ZASOBY!R202-'ZASOBY-WŁ.'!P202</f>
        <v>0</v>
      </c>
      <c r="Q202" s="69">
        <f aca="true" t="shared" si="22" ref="Q202:Q262">SUM(R202:S202)</f>
        <v>711.6099999999999</v>
      </c>
      <c r="R202" s="70">
        <f>ZASOBY!T202-'ZASOBY-WŁ.'!R202</f>
        <v>711.6099999999999</v>
      </c>
      <c r="S202" s="70">
        <f>ZASOBY!U202-'ZASOBY-WŁ.'!S202</f>
        <v>0</v>
      </c>
      <c r="T202" s="69">
        <f aca="true" t="shared" si="23" ref="T202:T262">SUM(U202:V202)</f>
        <v>0</v>
      </c>
      <c r="U202" s="70">
        <f>ZASOBY!W202-'ZASOBY-WŁ.'!U202</f>
        <v>0</v>
      </c>
      <c r="V202" s="70">
        <f>ZASOBY!X202-'ZASOBY-WŁ.'!V202</f>
        <v>0</v>
      </c>
      <c r="W202" s="47"/>
      <c r="X202" s="47">
        <v>1900</v>
      </c>
      <c r="Y202" s="71"/>
      <c r="Z202" s="46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7"/>
      <c r="CY202" s="217"/>
      <c r="CZ202" s="217"/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</row>
    <row r="203" spans="1:119" ht="12.75" customHeight="1">
      <c r="A203" s="40">
        <v>2</v>
      </c>
      <c r="B203" s="48">
        <f t="shared" si="19"/>
        <v>195</v>
      </c>
      <c r="C203" s="49">
        <v>1109</v>
      </c>
      <c r="D203" s="192" t="s">
        <v>190</v>
      </c>
      <c r="E203" s="50" t="s">
        <v>34</v>
      </c>
      <c r="F203" s="50" t="s">
        <v>29</v>
      </c>
      <c r="G203" s="50" t="s">
        <v>70</v>
      </c>
      <c r="H203" s="158" t="s">
        <v>154</v>
      </c>
      <c r="I203" s="79"/>
      <c r="J203" s="170"/>
      <c r="K203" s="164">
        <f t="shared" si="20"/>
        <v>5</v>
      </c>
      <c r="L203" s="47">
        <f>ZASOBY!N203-'ZASOBY-WŁ.'!L203</f>
        <v>5</v>
      </c>
      <c r="M203" s="47">
        <f>ZASOBY!O203-'ZASOBY-WŁ.'!M203</f>
        <v>0</v>
      </c>
      <c r="N203" s="164">
        <f t="shared" si="21"/>
        <v>14</v>
      </c>
      <c r="O203" s="47">
        <f>ZASOBY!Q203-'ZASOBY-WŁ.'!O203</f>
        <v>14</v>
      </c>
      <c r="P203" s="47">
        <f>ZASOBY!R203-'ZASOBY-WŁ.'!P203</f>
        <v>0</v>
      </c>
      <c r="Q203" s="69">
        <f t="shared" si="22"/>
        <v>214.08999999999992</v>
      </c>
      <c r="R203" s="70">
        <f>ZASOBY!T203-'ZASOBY-WŁ.'!R203</f>
        <v>214.08999999999992</v>
      </c>
      <c r="S203" s="70">
        <f>ZASOBY!U203-'ZASOBY-WŁ.'!S203</f>
        <v>0</v>
      </c>
      <c r="T203" s="69">
        <f t="shared" si="23"/>
        <v>0</v>
      </c>
      <c r="U203" s="70">
        <f>ZASOBY!W203-'ZASOBY-WŁ.'!U203</f>
        <v>0</v>
      </c>
      <c r="V203" s="70">
        <f>ZASOBY!X203-'ZASOBY-WŁ.'!V203</f>
        <v>0</v>
      </c>
      <c r="W203" s="47"/>
      <c r="X203" s="47">
        <v>1961</v>
      </c>
      <c r="Y203" s="71"/>
      <c r="Z203" s="46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  <c r="CR203" s="217"/>
      <c r="CS203" s="217"/>
      <c r="CT203" s="217"/>
      <c r="CU203" s="217"/>
      <c r="CV203" s="217"/>
      <c r="CW203" s="217"/>
      <c r="CX203" s="217"/>
      <c r="CY203" s="217"/>
      <c r="CZ203" s="217"/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</row>
    <row r="204" spans="1:119" ht="12.75" customHeight="1">
      <c r="A204" s="40">
        <v>2</v>
      </c>
      <c r="B204" s="48">
        <f t="shared" si="19"/>
        <v>196</v>
      </c>
      <c r="C204" s="49">
        <v>1066</v>
      </c>
      <c r="D204" s="192" t="s">
        <v>190</v>
      </c>
      <c r="E204" s="50" t="s">
        <v>34</v>
      </c>
      <c r="F204" s="50" t="s">
        <v>29</v>
      </c>
      <c r="G204" s="50" t="s">
        <v>70</v>
      </c>
      <c r="H204" s="155">
        <v>6</v>
      </c>
      <c r="I204" s="79"/>
      <c r="J204" s="170"/>
      <c r="K204" s="164">
        <f t="shared" si="20"/>
        <v>14</v>
      </c>
      <c r="L204" s="47">
        <f>ZASOBY!N204-'ZASOBY-WŁ.'!L204</f>
        <v>14</v>
      </c>
      <c r="M204" s="47">
        <f>ZASOBY!O204-'ZASOBY-WŁ.'!M204</f>
        <v>0</v>
      </c>
      <c r="N204" s="164">
        <f t="shared" si="21"/>
        <v>46</v>
      </c>
      <c r="O204" s="47">
        <f>ZASOBY!Q204-'ZASOBY-WŁ.'!O204</f>
        <v>46</v>
      </c>
      <c r="P204" s="47">
        <f>ZASOBY!R204-'ZASOBY-WŁ.'!P204</f>
        <v>0</v>
      </c>
      <c r="Q204" s="69">
        <f t="shared" si="22"/>
        <v>578.31</v>
      </c>
      <c r="R204" s="70">
        <f>ZASOBY!T204-'ZASOBY-WŁ.'!R204</f>
        <v>578.31</v>
      </c>
      <c r="S204" s="70">
        <f>ZASOBY!U204-'ZASOBY-WŁ.'!S204</f>
        <v>0</v>
      </c>
      <c r="T204" s="69">
        <f t="shared" si="23"/>
        <v>0</v>
      </c>
      <c r="U204" s="70">
        <f>ZASOBY!W204-'ZASOBY-WŁ.'!U204</f>
        <v>0</v>
      </c>
      <c r="V204" s="70">
        <f>ZASOBY!X204-'ZASOBY-WŁ.'!V204</f>
        <v>0</v>
      </c>
      <c r="W204" s="47"/>
      <c r="X204" s="47">
        <v>1961</v>
      </c>
      <c r="Y204" s="71"/>
      <c r="Z204" s="46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  <c r="CQ204" s="217"/>
      <c r="CR204" s="217"/>
      <c r="CS204" s="217"/>
      <c r="CT204" s="217"/>
      <c r="CU204" s="217"/>
      <c r="CV204" s="217"/>
      <c r="CW204" s="217"/>
      <c r="CX204" s="217"/>
      <c r="CY204" s="217"/>
      <c r="CZ204" s="217"/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</row>
    <row r="205" spans="1:119" ht="12.75" customHeight="1">
      <c r="A205" s="40">
        <v>2</v>
      </c>
      <c r="B205" s="48">
        <f t="shared" si="19"/>
        <v>197</v>
      </c>
      <c r="C205" s="49">
        <v>1061</v>
      </c>
      <c r="D205" s="192" t="s">
        <v>190</v>
      </c>
      <c r="E205" s="50" t="s">
        <v>34</v>
      </c>
      <c r="F205" s="50" t="s">
        <v>29</v>
      </c>
      <c r="G205" s="50" t="s">
        <v>70</v>
      </c>
      <c r="H205" s="158" t="s">
        <v>155</v>
      </c>
      <c r="I205" s="79"/>
      <c r="J205" s="170"/>
      <c r="K205" s="164">
        <f t="shared" si="20"/>
        <v>5</v>
      </c>
      <c r="L205" s="47">
        <f>ZASOBY!N205-'ZASOBY-WŁ.'!L205</f>
        <v>5</v>
      </c>
      <c r="M205" s="47">
        <f>ZASOBY!O205-'ZASOBY-WŁ.'!M205</f>
        <v>0</v>
      </c>
      <c r="N205" s="164">
        <f t="shared" si="21"/>
        <v>15</v>
      </c>
      <c r="O205" s="47">
        <f>ZASOBY!Q205-'ZASOBY-WŁ.'!O205</f>
        <v>15</v>
      </c>
      <c r="P205" s="47">
        <f>ZASOBY!R205-'ZASOBY-WŁ.'!P205</f>
        <v>0</v>
      </c>
      <c r="Q205" s="69">
        <f t="shared" si="22"/>
        <v>208.41999999999996</v>
      </c>
      <c r="R205" s="70">
        <f>ZASOBY!T205-'ZASOBY-WŁ.'!R205</f>
        <v>208.41999999999996</v>
      </c>
      <c r="S205" s="70">
        <f>ZASOBY!U205-'ZASOBY-WŁ.'!S205</f>
        <v>0</v>
      </c>
      <c r="T205" s="69">
        <f t="shared" si="23"/>
        <v>0</v>
      </c>
      <c r="U205" s="70">
        <f>ZASOBY!W205-'ZASOBY-WŁ.'!U205</f>
        <v>0</v>
      </c>
      <c r="V205" s="70">
        <f>ZASOBY!X205-'ZASOBY-WŁ.'!V205</f>
        <v>0</v>
      </c>
      <c r="W205" s="47"/>
      <c r="X205" s="47">
        <v>1962</v>
      </c>
      <c r="Y205" s="71"/>
      <c r="Z205" s="46"/>
      <c r="BN205" s="217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  <c r="CQ205" s="217"/>
      <c r="CR205" s="217"/>
      <c r="CS205" s="217"/>
      <c r="CT205" s="217"/>
      <c r="CU205" s="217"/>
      <c r="CV205" s="217"/>
      <c r="CW205" s="217"/>
      <c r="CX205" s="217"/>
      <c r="CY205" s="217"/>
      <c r="CZ205" s="217"/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</row>
    <row r="206" spans="1:119" ht="12.75" customHeight="1">
      <c r="A206" s="40">
        <v>2</v>
      </c>
      <c r="B206" s="48">
        <f t="shared" si="19"/>
        <v>198</v>
      </c>
      <c r="C206" s="49">
        <v>1067</v>
      </c>
      <c r="D206" s="192" t="s">
        <v>190</v>
      </c>
      <c r="E206" s="50" t="s">
        <v>34</v>
      </c>
      <c r="F206" s="50" t="s">
        <v>29</v>
      </c>
      <c r="G206" s="50" t="s">
        <v>70</v>
      </c>
      <c r="H206" s="158" t="s">
        <v>156</v>
      </c>
      <c r="I206" s="79"/>
      <c r="J206" s="170"/>
      <c r="K206" s="164">
        <f t="shared" si="20"/>
        <v>4</v>
      </c>
      <c r="L206" s="47">
        <f>ZASOBY!N206-'ZASOBY-WŁ.'!L206</f>
        <v>4</v>
      </c>
      <c r="M206" s="47">
        <f>ZASOBY!O206-'ZASOBY-WŁ.'!M206</f>
        <v>0</v>
      </c>
      <c r="N206" s="164">
        <f t="shared" si="21"/>
        <v>12</v>
      </c>
      <c r="O206" s="47">
        <f>ZASOBY!Q206-'ZASOBY-WŁ.'!O206</f>
        <v>12</v>
      </c>
      <c r="P206" s="47">
        <f>ZASOBY!R206-'ZASOBY-WŁ.'!P206</f>
        <v>0</v>
      </c>
      <c r="Q206" s="69">
        <f t="shared" si="22"/>
        <v>145.5</v>
      </c>
      <c r="R206" s="70">
        <f>ZASOBY!T206-'ZASOBY-WŁ.'!R206</f>
        <v>145.5</v>
      </c>
      <c r="S206" s="70">
        <f>ZASOBY!U206-'ZASOBY-WŁ.'!S206</f>
        <v>0</v>
      </c>
      <c r="T206" s="69">
        <f t="shared" si="23"/>
        <v>0</v>
      </c>
      <c r="U206" s="70">
        <f>ZASOBY!W206-'ZASOBY-WŁ.'!U206</f>
        <v>0</v>
      </c>
      <c r="V206" s="70">
        <f>ZASOBY!X206-'ZASOBY-WŁ.'!V206</f>
        <v>0</v>
      </c>
      <c r="W206" s="47"/>
      <c r="X206" s="47">
        <v>1962</v>
      </c>
      <c r="Y206" s="71"/>
      <c r="Z206" s="46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17"/>
      <c r="CK206" s="217"/>
      <c r="CL206" s="217"/>
      <c r="CM206" s="217"/>
      <c r="CN206" s="217"/>
      <c r="CO206" s="217"/>
      <c r="CP206" s="217"/>
      <c r="CQ206" s="217"/>
      <c r="CR206" s="217"/>
      <c r="CS206" s="217"/>
      <c r="CT206" s="217"/>
      <c r="CU206" s="217"/>
      <c r="CV206" s="217"/>
      <c r="CW206" s="217"/>
      <c r="CX206" s="217"/>
      <c r="CY206" s="217"/>
      <c r="CZ206" s="217"/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7"/>
      <c r="DO206" s="217"/>
    </row>
    <row r="207" spans="1:119" ht="12.75" customHeight="1">
      <c r="A207" s="40">
        <v>2</v>
      </c>
      <c r="B207" s="48">
        <f t="shared" si="19"/>
        <v>199</v>
      </c>
      <c r="C207" s="49">
        <v>3127</v>
      </c>
      <c r="D207" s="192" t="s">
        <v>190</v>
      </c>
      <c r="E207" s="50" t="s">
        <v>32</v>
      </c>
      <c r="F207" s="50" t="s">
        <v>29</v>
      </c>
      <c r="G207" s="50" t="s">
        <v>139</v>
      </c>
      <c r="H207" s="155">
        <v>3</v>
      </c>
      <c r="I207" s="79"/>
      <c r="J207" s="170"/>
      <c r="K207" s="164">
        <f t="shared" si="20"/>
        <v>3</v>
      </c>
      <c r="L207" s="47">
        <f>ZASOBY!N207-'ZASOBY-WŁ.'!L207</f>
        <v>1</v>
      </c>
      <c r="M207" s="47">
        <f>ZASOBY!O207-'ZASOBY-WŁ.'!M207</f>
        <v>2</v>
      </c>
      <c r="N207" s="164">
        <f t="shared" si="21"/>
        <v>8</v>
      </c>
      <c r="O207" s="47">
        <f>ZASOBY!Q207-'ZASOBY-WŁ.'!O207</f>
        <v>4</v>
      </c>
      <c r="P207" s="47">
        <f>ZASOBY!R207-'ZASOBY-WŁ.'!P207</f>
        <v>4</v>
      </c>
      <c r="Q207" s="69">
        <f t="shared" si="22"/>
        <v>133.56</v>
      </c>
      <c r="R207" s="70">
        <f>ZASOBY!T207-'ZASOBY-WŁ.'!R207</f>
        <v>74.44999999999999</v>
      </c>
      <c r="S207" s="70">
        <f>ZASOBY!U207-'ZASOBY-WŁ.'!S207</f>
        <v>59.110000000000014</v>
      </c>
      <c r="T207" s="69">
        <f t="shared" si="23"/>
        <v>0</v>
      </c>
      <c r="U207" s="70">
        <f>ZASOBY!W207-'ZASOBY-WŁ.'!U207</f>
        <v>0</v>
      </c>
      <c r="V207" s="70">
        <f>ZASOBY!X207-'ZASOBY-WŁ.'!V207</f>
        <v>0</v>
      </c>
      <c r="W207" s="47"/>
      <c r="X207" s="47">
        <v>1905</v>
      </c>
      <c r="Y207" s="71"/>
      <c r="Z207" s="46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17"/>
      <c r="CK207" s="217"/>
      <c r="CL207" s="217"/>
      <c r="CM207" s="217"/>
      <c r="CN207" s="217"/>
      <c r="CO207" s="217"/>
      <c r="CP207" s="217"/>
      <c r="CQ207" s="217"/>
      <c r="CR207" s="217"/>
      <c r="CS207" s="217"/>
      <c r="CT207" s="217"/>
      <c r="CU207" s="217"/>
      <c r="CV207" s="217"/>
      <c r="CW207" s="217"/>
      <c r="CX207" s="217"/>
      <c r="CY207" s="217"/>
      <c r="CZ207" s="217"/>
      <c r="DA207" s="217"/>
      <c r="DB207" s="217"/>
      <c r="DC207" s="217"/>
      <c r="DD207" s="217"/>
      <c r="DE207" s="217"/>
      <c r="DF207" s="217"/>
      <c r="DG207" s="217"/>
      <c r="DH207" s="217"/>
      <c r="DI207" s="217"/>
      <c r="DJ207" s="217"/>
      <c r="DK207" s="217"/>
      <c r="DL207" s="217"/>
      <c r="DM207" s="217"/>
      <c r="DN207" s="217"/>
      <c r="DO207" s="217"/>
    </row>
    <row r="208" spans="1:119" ht="12.75" customHeight="1">
      <c r="A208" s="40">
        <v>2</v>
      </c>
      <c r="B208" s="48">
        <f t="shared" si="19"/>
        <v>200</v>
      </c>
      <c r="C208" s="49">
        <v>1099</v>
      </c>
      <c r="D208" s="192" t="s">
        <v>190</v>
      </c>
      <c r="E208" s="50" t="s">
        <v>34</v>
      </c>
      <c r="F208" s="50" t="s">
        <v>29</v>
      </c>
      <c r="G208" s="50" t="s">
        <v>139</v>
      </c>
      <c r="H208" s="155" t="s">
        <v>140</v>
      </c>
      <c r="I208" s="79"/>
      <c r="J208" s="170"/>
      <c r="K208" s="164">
        <f t="shared" si="20"/>
        <v>22</v>
      </c>
      <c r="L208" s="47">
        <f>ZASOBY!N208-'ZASOBY-WŁ.'!L208</f>
        <v>22</v>
      </c>
      <c r="M208" s="47">
        <f>ZASOBY!O208-'ZASOBY-WŁ.'!M208</f>
        <v>0</v>
      </c>
      <c r="N208" s="164">
        <f t="shared" si="21"/>
        <v>66</v>
      </c>
      <c r="O208" s="47">
        <f>ZASOBY!Q208-'ZASOBY-WŁ.'!O208</f>
        <v>66</v>
      </c>
      <c r="P208" s="47">
        <f>ZASOBY!R208-'ZASOBY-WŁ.'!P208</f>
        <v>0</v>
      </c>
      <c r="Q208" s="69">
        <f t="shared" si="22"/>
        <v>862.0599999999997</v>
      </c>
      <c r="R208" s="70">
        <f>ZASOBY!T208-'ZASOBY-WŁ.'!R208</f>
        <v>862.0599999999997</v>
      </c>
      <c r="S208" s="70">
        <f>ZASOBY!U208-'ZASOBY-WŁ.'!S208</f>
        <v>0</v>
      </c>
      <c r="T208" s="69">
        <f t="shared" si="23"/>
        <v>0</v>
      </c>
      <c r="U208" s="70">
        <f>ZASOBY!W208-'ZASOBY-WŁ.'!U208</f>
        <v>0</v>
      </c>
      <c r="V208" s="70">
        <f>ZASOBY!X208-'ZASOBY-WŁ.'!V208</f>
        <v>0</v>
      </c>
      <c r="W208" s="47"/>
      <c r="X208" s="47">
        <v>1967</v>
      </c>
      <c r="Y208" s="71"/>
      <c r="Z208" s="46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  <c r="CQ208" s="217"/>
      <c r="CR208" s="217"/>
      <c r="CS208" s="217"/>
      <c r="CT208" s="217"/>
      <c r="CU208" s="217"/>
      <c r="CV208" s="217"/>
      <c r="CW208" s="217"/>
      <c r="CX208" s="217"/>
      <c r="CY208" s="217"/>
      <c r="CZ208" s="217"/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</row>
    <row r="209" spans="1:119" ht="12.75" customHeight="1">
      <c r="A209" s="40">
        <v>4</v>
      </c>
      <c r="B209" s="65">
        <f t="shared" si="19"/>
        <v>201</v>
      </c>
      <c r="C209" s="66">
        <v>6034</v>
      </c>
      <c r="D209" s="193" t="s">
        <v>189</v>
      </c>
      <c r="E209" s="67"/>
      <c r="F209" s="67" t="s">
        <v>29</v>
      </c>
      <c r="G209" s="67" t="s">
        <v>214</v>
      </c>
      <c r="H209" s="157" t="s">
        <v>217</v>
      </c>
      <c r="I209" s="79"/>
      <c r="J209" s="170">
        <v>1</v>
      </c>
      <c r="K209" s="164">
        <f t="shared" si="20"/>
        <v>19</v>
      </c>
      <c r="L209" s="47">
        <f>ZASOBY!N209-'ZASOBY-WŁ.'!L209</f>
        <v>0</v>
      </c>
      <c r="M209" s="47">
        <f>ZASOBY!O209-'ZASOBY-WŁ.'!M209</f>
        <v>19</v>
      </c>
      <c r="N209" s="164">
        <f t="shared" si="21"/>
        <v>111</v>
      </c>
      <c r="O209" s="47">
        <f>ZASOBY!Q209-'ZASOBY-WŁ.'!O209</f>
        <v>0</v>
      </c>
      <c r="P209" s="47">
        <f>ZASOBY!R209-'ZASOBY-WŁ.'!P209</f>
        <v>111</v>
      </c>
      <c r="Q209" s="69">
        <f t="shared" si="22"/>
        <v>1705.66</v>
      </c>
      <c r="R209" s="70">
        <f>ZASOBY!T209-'ZASOBY-WŁ.'!R209</f>
        <v>0</v>
      </c>
      <c r="S209" s="70">
        <f>ZASOBY!U209-'ZASOBY-WŁ.'!S209</f>
        <v>1705.66</v>
      </c>
      <c r="T209" s="69">
        <f t="shared" si="23"/>
        <v>1705.66</v>
      </c>
      <c r="U209" s="70">
        <f>ZASOBY!W209-'ZASOBY-WŁ.'!U209</f>
        <v>0</v>
      </c>
      <c r="V209" s="70">
        <f>ZASOBY!X209-'ZASOBY-WŁ.'!V209</f>
        <v>1705.66</v>
      </c>
      <c r="W209" s="47"/>
      <c r="X209" s="47"/>
      <c r="Y209" s="71"/>
      <c r="Z209" s="46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  <c r="CR209" s="217"/>
      <c r="CS209" s="217"/>
      <c r="CT209" s="217"/>
      <c r="CU209" s="217"/>
      <c r="CV209" s="217"/>
      <c r="CW209" s="217"/>
      <c r="CX209" s="217"/>
      <c r="CY209" s="217"/>
      <c r="CZ209" s="217"/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</row>
    <row r="210" spans="1:119" ht="12.75" customHeight="1">
      <c r="A210" s="40">
        <v>2</v>
      </c>
      <c r="B210" s="48">
        <f t="shared" si="19"/>
        <v>202</v>
      </c>
      <c r="C210" s="51">
        <v>3136</v>
      </c>
      <c r="D210" s="192" t="s">
        <v>190</v>
      </c>
      <c r="E210" s="50" t="s">
        <v>28</v>
      </c>
      <c r="F210" s="50" t="s">
        <v>29</v>
      </c>
      <c r="G210" s="50" t="s">
        <v>71</v>
      </c>
      <c r="H210" s="155">
        <v>2</v>
      </c>
      <c r="I210" s="79"/>
      <c r="J210" s="170"/>
      <c r="K210" s="164">
        <f t="shared" si="20"/>
        <v>4</v>
      </c>
      <c r="L210" s="47">
        <f>ZASOBY!N210-'ZASOBY-WŁ.'!L210</f>
        <v>4</v>
      </c>
      <c r="M210" s="47">
        <f>ZASOBY!O210-'ZASOBY-WŁ.'!M210</f>
        <v>0</v>
      </c>
      <c r="N210" s="164">
        <f t="shared" si="21"/>
        <v>12</v>
      </c>
      <c r="O210" s="47">
        <f>ZASOBY!Q210-'ZASOBY-WŁ.'!O210</f>
        <v>12</v>
      </c>
      <c r="P210" s="47">
        <f>ZASOBY!R210-'ZASOBY-WŁ.'!P210</f>
        <v>0</v>
      </c>
      <c r="Q210" s="69">
        <f t="shared" si="22"/>
        <v>184.41000000000003</v>
      </c>
      <c r="R210" s="70">
        <f>ZASOBY!T210-'ZASOBY-WŁ.'!R210</f>
        <v>184.41000000000003</v>
      </c>
      <c r="S210" s="70">
        <f>ZASOBY!U210-'ZASOBY-WŁ.'!S210</f>
        <v>0</v>
      </c>
      <c r="T210" s="69">
        <f t="shared" si="23"/>
        <v>0</v>
      </c>
      <c r="U210" s="70">
        <f>ZASOBY!W210-'ZASOBY-WŁ.'!U210</f>
        <v>0</v>
      </c>
      <c r="V210" s="70">
        <f>ZASOBY!X210-'ZASOBY-WŁ.'!V210</f>
        <v>0</v>
      </c>
      <c r="W210" s="66"/>
      <c r="X210" s="66">
        <v>1904</v>
      </c>
      <c r="Y210" s="71"/>
      <c r="Z210" s="46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  <c r="CQ210" s="217"/>
      <c r="CR210" s="217"/>
      <c r="CS210" s="217"/>
      <c r="CT210" s="217"/>
      <c r="CU210" s="217"/>
      <c r="CV210" s="217"/>
      <c r="CW210" s="217"/>
      <c r="CX210" s="217"/>
      <c r="CY210" s="217"/>
      <c r="CZ210" s="217"/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</row>
    <row r="211" spans="1:119" ht="12.75" customHeight="1">
      <c r="A211" s="40">
        <v>2</v>
      </c>
      <c r="B211" s="48">
        <f t="shared" si="19"/>
        <v>203</v>
      </c>
      <c r="C211" s="51">
        <v>3137</v>
      </c>
      <c r="D211" s="192" t="s">
        <v>190</v>
      </c>
      <c r="E211" s="50" t="s">
        <v>28</v>
      </c>
      <c r="F211" s="50" t="s">
        <v>29</v>
      </c>
      <c r="G211" s="50" t="s">
        <v>72</v>
      </c>
      <c r="H211" s="155">
        <v>2</v>
      </c>
      <c r="I211" s="79"/>
      <c r="J211" s="170"/>
      <c r="K211" s="164">
        <f t="shared" si="20"/>
        <v>2</v>
      </c>
      <c r="L211" s="47">
        <f>ZASOBY!N211-'ZASOBY-WŁ.'!L211</f>
        <v>1</v>
      </c>
      <c r="M211" s="47">
        <f>ZASOBY!O211-'ZASOBY-WŁ.'!M211</f>
        <v>1</v>
      </c>
      <c r="N211" s="164">
        <f t="shared" si="21"/>
        <v>5</v>
      </c>
      <c r="O211" s="47">
        <f>ZASOBY!Q211-'ZASOBY-WŁ.'!O211</f>
        <v>2</v>
      </c>
      <c r="P211" s="47">
        <f>ZASOBY!R211-'ZASOBY-WŁ.'!P211</f>
        <v>3</v>
      </c>
      <c r="Q211" s="69">
        <f t="shared" si="22"/>
        <v>84.77000000000001</v>
      </c>
      <c r="R211" s="70">
        <f>ZASOBY!T211-'ZASOBY-WŁ.'!R211</f>
        <v>28.32</v>
      </c>
      <c r="S211" s="70">
        <f>ZASOBY!U211-'ZASOBY-WŁ.'!S211</f>
        <v>56.45</v>
      </c>
      <c r="T211" s="69">
        <f t="shared" si="23"/>
        <v>0</v>
      </c>
      <c r="U211" s="70">
        <f>ZASOBY!W211-'ZASOBY-WŁ.'!U211</f>
        <v>0</v>
      </c>
      <c r="V211" s="70">
        <f>ZASOBY!X211-'ZASOBY-WŁ.'!V211</f>
        <v>0</v>
      </c>
      <c r="W211" s="66"/>
      <c r="X211" s="66">
        <v>1925</v>
      </c>
      <c r="Y211" s="71"/>
      <c r="Z211" s="46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  <c r="CQ211" s="217"/>
      <c r="CR211" s="217"/>
      <c r="CS211" s="217"/>
      <c r="CT211" s="217"/>
      <c r="CU211" s="217"/>
      <c r="CV211" s="217"/>
      <c r="CW211" s="217"/>
      <c r="CX211" s="217"/>
      <c r="CY211" s="217"/>
      <c r="CZ211" s="217"/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</row>
    <row r="212" spans="1:119" ht="12.75" customHeight="1">
      <c r="A212" s="40">
        <v>2</v>
      </c>
      <c r="B212" s="77">
        <f t="shared" si="19"/>
        <v>204</v>
      </c>
      <c r="C212" s="41">
        <v>1102</v>
      </c>
      <c r="D212" s="191" t="s">
        <v>189</v>
      </c>
      <c r="E212" s="10" t="s">
        <v>28</v>
      </c>
      <c r="F212" s="10" t="s">
        <v>29</v>
      </c>
      <c r="G212" s="10" t="s">
        <v>72</v>
      </c>
      <c r="H212" s="154">
        <v>3</v>
      </c>
      <c r="I212" s="79">
        <v>1</v>
      </c>
      <c r="J212" s="170"/>
      <c r="K212" s="164">
        <f t="shared" si="20"/>
        <v>5</v>
      </c>
      <c r="L212" s="47">
        <f>ZASOBY!N212-'ZASOBY-WŁ.'!L212</f>
        <v>5</v>
      </c>
      <c r="M212" s="47">
        <f>ZASOBY!O212-'ZASOBY-WŁ.'!M212</f>
        <v>0</v>
      </c>
      <c r="N212" s="164">
        <f t="shared" si="21"/>
        <v>20</v>
      </c>
      <c r="O212" s="47">
        <f>ZASOBY!Q212-'ZASOBY-WŁ.'!O212</f>
        <v>20</v>
      </c>
      <c r="P212" s="47">
        <f>ZASOBY!R212-'ZASOBY-WŁ.'!P212</f>
        <v>0</v>
      </c>
      <c r="Q212" s="69">
        <f t="shared" si="22"/>
        <v>374.23</v>
      </c>
      <c r="R212" s="70">
        <f>ZASOBY!T212-'ZASOBY-WŁ.'!R212</f>
        <v>374.23</v>
      </c>
      <c r="S212" s="70">
        <f>ZASOBY!U212-'ZASOBY-WŁ.'!S212</f>
        <v>0</v>
      </c>
      <c r="T212" s="69">
        <f t="shared" si="23"/>
        <v>0</v>
      </c>
      <c r="U212" s="70">
        <f>ZASOBY!W212-'ZASOBY-WŁ.'!U212</f>
        <v>0</v>
      </c>
      <c r="V212" s="70">
        <f>ZASOBY!X212-'ZASOBY-WŁ.'!V212</f>
        <v>0</v>
      </c>
      <c r="W212" s="66"/>
      <c r="X212" s="66">
        <v>1925</v>
      </c>
      <c r="Y212" s="237" t="s">
        <v>159</v>
      </c>
      <c r="Z212" s="46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  <c r="CQ212" s="217"/>
      <c r="CR212" s="217"/>
      <c r="CS212" s="217"/>
      <c r="CT212" s="217"/>
      <c r="CU212" s="217"/>
      <c r="CV212" s="217"/>
      <c r="CW212" s="217"/>
      <c r="CX212" s="217"/>
      <c r="CY212" s="217"/>
      <c r="CZ212" s="217"/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</row>
    <row r="213" spans="1:119" ht="12.75" customHeight="1">
      <c r="A213" s="40">
        <v>2</v>
      </c>
      <c r="B213" s="78">
        <f t="shared" si="19"/>
        <v>205</v>
      </c>
      <c r="C213" s="51">
        <v>3138</v>
      </c>
      <c r="D213" s="192" t="s">
        <v>190</v>
      </c>
      <c r="E213" s="50" t="s">
        <v>28</v>
      </c>
      <c r="F213" s="50" t="s">
        <v>29</v>
      </c>
      <c r="G213" s="50" t="s">
        <v>72</v>
      </c>
      <c r="H213" s="155">
        <v>4</v>
      </c>
      <c r="I213" s="79"/>
      <c r="J213" s="170"/>
      <c r="K213" s="164">
        <f t="shared" si="20"/>
        <v>3</v>
      </c>
      <c r="L213" s="47">
        <f>ZASOBY!N213-'ZASOBY-WŁ.'!L213</f>
        <v>3</v>
      </c>
      <c r="M213" s="47">
        <f>ZASOBY!O213-'ZASOBY-WŁ.'!M213</f>
        <v>0</v>
      </c>
      <c r="N213" s="164">
        <f t="shared" si="21"/>
        <v>11</v>
      </c>
      <c r="O213" s="47">
        <f>ZASOBY!Q213-'ZASOBY-WŁ.'!O213</f>
        <v>11</v>
      </c>
      <c r="P213" s="47">
        <f>ZASOBY!R213-'ZASOBY-WŁ.'!P213</f>
        <v>0</v>
      </c>
      <c r="Q213" s="69">
        <f t="shared" si="22"/>
        <v>167.75</v>
      </c>
      <c r="R213" s="70">
        <f>ZASOBY!T213-'ZASOBY-WŁ.'!R213</f>
        <v>167.75</v>
      </c>
      <c r="S213" s="70">
        <f>ZASOBY!U213-'ZASOBY-WŁ.'!S213</f>
        <v>0</v>
      </c>
      <c r="T213" s="69">
        <f t="shared" si="23"/>
        <v>0</v>
      </c>
      <c r="U213" s="70">
        <f>ZASOBY!W213-'ZASOBY-WŁ.'!U213</f>
        <v>0</v>
      </c>
      <c r="V213" s="70">
        <f>ZASOBY!X213-'ZASOBY-WŁ.'!V213</f>
        <v>0</v>
      </c>
      <c r="W213" s="66"/>
      <c r="X213" s="66">
        <v>1925</v>
      </c>
      <c r="Y213" s="71"/>
      <c r="Z213" s="46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17"/>
      <c r="CK213" s="217"/>
      <c r="CL213" s="217"/>
      <c r="CM213" s="217"/>
      <c r="CN213" s="217"/>
      <c r="CO213" s="217"/>
      <c r="CP213" s="217"/>
      <c r="CQ213" s="217"/>
      <c r="CR213" s="217"/>
      <c r="CS213" s="217"/>
      <c r="CT213" s="217"/>
      <c r="CU213" s="217"/>
      <c r="CV213" s="217"/>
      <c r="CW213" s="217"/>
      <c r="CX213" s="217"/>
      <c r="CY213" s="217"/>
      <c r="CZ213" s="217"/>
      <c r="DA213" s="217"/>
      <c r="DB213" s="217"/>
      <c r="DC213" s="217"/>
      <c r="DD213" s="217"/>
      <c r="DE213" s="217"/>
      <c r="DF213" s="217"/>
      <c r="DG213" s="217"/>
      <c r="DH213" s="217"/>
      <c r="DI213" s="217"/>
      <c r="DJ213" s="217"/>
      <c r="DK213" s="217"/>
      <c r="DL213" s="217"/>
      <c r="DM213" s="217"/>
      <c r="DN213" s="217"/>
      <c r="DO213" s="217"/>
    </row>
    <row r="214" spans="1:119" ht="12.75" customHeight="1">
      <c r="A214" s="40">
        <v>2</v>
      </c>
      <c r="B214" s="78">
        <f t="shared" si="19"/>
        <v>206</v>
      </c>
      <c r="C214" s="51">
        <v>1117</v>
      </c>
      <c r="D214" s="192" t="s">
        <v>190</v>
      </c>
      <c r="E214" s="50" t="s">
        <v>34</v>
      </c>
      <c r="F214" s="50" t="s">
        <v>29</v>
      </c>
      <c r="G214" s="50" t="s">
        <v>106</v>
      </c>
      <c r="H214" s="155" t="s">
        <v>180</v>
      </c>
      <c r="I214" s="79"/>
      <c r="J214" s="170"/>
      <c r="K214" s="164">
        <f t="shared" si="20"/>
        <v>33</v>
      </c>
      <c r="L214" s="47">
        <f>ZASOBY!N214-'ZASOBY-WŁ.'!L214</f>
        <v>32</v>
      </c>
      <c r="M214" s="47">
        <f>ZASOBY!O214-'ZASOBY-WŁ.'!M214</f>
        <v>1</v>
      </c>
      <c r="N214" s="164">
        <f t="shared" si="21"/>
        <v>98</v>
      </c>
      <c r="O214" s="47">
        <f>ZASOBY!Q214-'ZASOBY-WŁ.'!O214</f>
        <v>94</v>
      </c>
      <c r="P214" s="47">
        <f>ZASOBY!R214-'ZASOBY-WŁ.'!P214</f>
        <v>4</v>
      </c>
      <c r="Q214" s="69">
        <f t="shared" si="22"/>
        <v>1775.25</v>
      </c>
      <c r="R214" s="70">
        <f>ZASOBY!T214-'ZASOBY-WŁ.'!R214</f>
        <v>1705.85</v>
      </c>
      <c r="S214" s="70">
        <f>ZASOBY!U214-'ZASOBY-WŁ.'!S214</f>
        <v>69.4</v>
      </c>
      <c r="T214" s="69">
        <f t="shared" si="23"/>
        <v>1775.25</v>
      </c>
      <c r="U214" s="70">
        <f>ZASOBY!W214-'ZASOBY-WŁ.'!U214</f>
        <v>1705.85</v>
      </c>
      <c r="V214" s="70">
        <f>ZASOBY!X214-'ZASOBY-WŁ.'!V214</f>
        <v>69.4</v>
      </c>
      <c r="W214" s="66"/>
      <c r="X214" s="66">
        <v>1999</v>
      </c>
      <c r="Y214" s="71"/>
      <c r="Z214" s="46"/>
      <c r="BN214" s="217"/>
      <c r="BO214" s="217"/>
      <c r="BP214" s="217"/>
      <c r="BQ214" s="217"/>
      <c r="BR214" s="217"/>
      <c r="BS214" s="217"/>
      <c r="BT214" s="217"/>
      <c r="BU214" s="217"/>
      <c r="BV214" s="217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17"/>
      <c r="CK214" s="217"/>
      <c r="CL214" s="217"/>
      <c r="CM214" s="217"/>
      <c r="CN214" s="217"/>
      <c r="CO214" s="217"/>
      <c r="CP214" s="217"/>
      <c r="CQ214" s="217"/>
      <c r="CR214" s="217"/>
      <c r="CS214" s="217"/>
      <c r="CT214" s="217"/>
      <c r="CU214" s="217"/>
      <c r="CV214" s="217"/>
      <c r="CW214" s="217"/>
      <c r="CX214" s="217"/>
      <c r="CY214" s="217"/>
      <c r="CZ214" s="217"/>
      <c r="DA214" s="217"/>
      <c r="DB214" s="217"/>
      <c r="DC214" s="217"/>
      <c r="DD214" s="217"/>
      <c r="DE214" s="217"/>
      <c r="DF214" s="217"/>
      <c r="DG214" s="217"/>
      <c r="DH214" s="217"/>
      <c r="DI214" s="217"/>
      <c r="DJ214" s="217"/>
      <c r="DK214" s="217"/>
      <c r="DL214" s="217"/>
      <c r="DM214" s="217"/>
      <c r="DN214" s="217"/>
      <c r="DO214" s="217"/>
    </row>
    <row r="215" spans="1:119" ht="12.75" customHeight="1">
      <c r="A215" s="40">
        <v>2</v>
      </c>
      <c r="B215" s="78">
        <f t="shared" si="19"/>
        <v>207</v>
      </c>
      <c r="C215" s="51">
        <v>1100</v>
      </c>
      <c r="D215" s="192" t="s">
        <v>190</v>
      </c>
      <c r="E215" s="50" t="s">
        <v>28</v>
      </c>
      <c r="F215" s="50" t="s">
        <v>29</v>
      </c>
      <c r="G215" s="50" t="s">
        <v>141</v>
      </c>
      <c r="H215" s="158" t="s">
        <v>152</v>
      </c>
      <c r="I215" s="79"/>
      <c r="J215" s="170"/>
      <c r="K215" s="164">
        <f t="shared" si="20"/>
        <v>11</v>
      </c>
      <c r="L215" s="47">
        <f>ZASOBY!N215-'ZASOBY-WŁ.'!L215</f>
        <v>11</v>
      </c>
      <c r="M215" s="47">
        <f>ZASOBY!O215-'ZASOBY-WŁ.'!M215</f>
        <v>0</v>
      </c>
      <c r="N215" s="164">
        <f t="shared" si="21"/>
        <v>33</v>
      </c>
      <c r="O215" s="47">
        <f>ZASOBY!Q215-'ZASOBY-WŁ.'!O215</f>
        <v>33</v>
      </c>
      <c r="P215" s="47">
        <f>ZASOBY!R215-'ZASOBY-WŁ.'!P215</f>
        <v>0</v>
      </c>
      <c r="Q215" s="69">
        <f t="shared" si="22"/>
        <v>533.5799999999999</v>
      </c>
      <c r="R215" s="70">
        <f>ZASOBY!T215-'ZASOBY-WŁ.'!R215</f>
        <v>533.5799999999999</v>
      </c>
      <c r="S215" s="70">
        <f>ZASOBY!U215-'ZASOBY-WŁ.'!S215</f>
        <v>0</v>
      </c>
      <c r="T215" s="69">
        <f t="shared" si="23"/>
        <v>0</v>
      </c>
      <c r="U215" s="70">
        <f>ZASOBY!W215-'ZASOBY-WŁ.'!U215</f>
        <v>0</v>
      </c>
      <c r="V215" s="70">
        <f>ZASOBY!X215-'ZASOBY-WŁ.'!V215</f>
        <v>0</v>
      </c>
      <c r="W215" s="66"/>
      <c r="X215" s="66">
        <v>1930</v>
      </c>
      <c r="Y215" s="71"/>
      <c r="Z215" s="46"/>
      <c r="AA215" s="220"/>
      <c r="AB215" s="220"/>
      <c r="AC215" s="4"/>
      <c r="BN215" s="217"/>
      <c r="BO215" s="217"/>
      <c r="BP215" s="217"/>
      <c r="BQ215" s="217"/>
      <c r="BR215" s="217"/>
      <c r="BS215" s="217"/>
      <c r="BT215" s="217"/>
      <c r="BU215" s="217"/>
      <c r="BV215" s="217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7"/>
      <c r="CM215" s="217"/>
      <c r="CN215" s="217"/>
      <c r="CO215" s="217"/>
      <c r="CP215" s="217"/>
      <c r="CQ215" s="217"/>
      <c r="CR215" s="217"/>
      <c r="CS215" s="217"/>
      <c r="CT215" s="217"/>
      <c r="CU215" s="217"/>
      <c r="CV215" s="217"/>
      <c r="CW215" s="217"/>
      <c r="CX215" s="217"/>
      <c r="CY215" s="217"/>
      <c r="CZ215" s="217"/>
      <c r="DA215" s="217"/>
      <c r="DB215" s="217"/>
      <c r="DC215" s="217"/>
      <c r="DD215" s="217"/>
      <c r="DE215" s="217"/>
      <c r="DF215" s="217"/>
      <c r="DG215" s="217"/>
      <c r="DH215" s="217"/>
      <c r="DI215" s="217"/>
      <c r="DJ215" s="217"/>
      <c r="DK215" s="217"/>
      <c r="DL215" s="217"/>
      <c r="DM215" s="217"/>
      <c r="DN215" s="217"/>
      <c r="DO215" s="217"/>
    </row>
    <row r="216" spans="1:119" ht="12.75" customHeight="1">
      <c r="A216" s="40">
        <v>2</v>
      </c>
      <c r="B216" s="78">
        <f aca="true" t="shared" si="24" ref="B216:B245">+B215+1</f>
        <v>208</v>
      </c>
      <c r="C216" s="51">
        <v>1101</v>
      </c>
      <c r="D216" s="192" t="s">
        <v>190</v>
      </c>
      <c r="E216" s="50" t="s">
        <v>28</v>
      </c>
      <c r="F216" s="50" t="s">
        <v>29</v>
      </c>
      <c r="G216" s="50" t="s">
        <v>141</v>
      </c>
      <c r="H216" s="155" t="s">
        <v>37</v>
      </c>
      <c r="I216" s="79"/>
      <c r="J216" s="170"/>
      <c r="K216" s="164">
        <f t="shared" si="20"/>
        <v>8</v>
      </c>
      <c r="L216" s="47">
        <f>ZASOBY!N216-'ZASOBY-WŁ.'!L216</f>
        <v>8</v>
      </c>
      <c r="M216" s="47">
        <f>ZASOBY!O216-'ZASOBY-WŁ.'!M216</f>
        <v>0</v>
      </c>
      <c r="N216" s="164">
        <f t="shared" si="21"/>
        <v>24</v>
      </c>
      <c r="O216" s="47">
        <f>ZASOBY!Q216-'ZASOBY-WŁ.'!O216</f>
        <v>24</v>
      </c>
      <c r="P216" s="47">
        <f>ZASOBY!R216-'ZASOBY-WŁ.'!P216</f>
        <v>0</v>
      </c>
      <c r="Q216" s="69">
        <f t="shared" si="22"/>
        <v>390.36999999999995</v>
      </c>
      <c r="R216" s="70">
        <f>ZASOBY!T216-'ZASOBY-WŁ.'!R216</f>
        <v>390.36999999999995</v>
      </c>
      <c r="S216" s="70">
        <f>ZASOBY!U216-'ZASOBY-WŁ.'!S216</f>
        <v>0</v>
      </c>
      <c r="T216" s="69">
        <f t="shared" si="23"/>
        <v>0</v>
      </c>
      <c r="U216" s="70">
        <f>ZASOBY!W216-'ZASOBY-WŁ.'!U216</f>
        <v>0</v>
      </c>
      <c r="V216" s="70">
        <f>ZASOBY!X216-'ZASOBY-WŁ.'!V216</f>
        <v>0</v>
      </c>
      <c r="W216" s="66"/>
      <c r="X216" s="66">
        <v>1930</v>
      </c>
      <c r="Y216" s="71"/>
      <c r="Z216" s="46"/>
      <c r="AA216" s="220"/>
      <c r="AB216" s="220"/>
      <c r="AC216" s="4"/>
      <c r="BN216" s="217"/>
      <c r="BO216" s="217"/>
      <c r="BP216" s="217"/>
      <c r="BQ216" s="217"/>
      <c r="BR216" s="217"/>
      <c r="BS216" s="217"/>
      <c r="BT216" s="217"/>
      <c r="BU216" s="217"/>
      <c r="BV216" s="217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7"/>
      <c r="CM216" s="217"/>
      <c r="CN216" s="217"/>
      <c r="CO216" s="217"/>
      <c r="CP216" s="217"/>
      <c r="CQ216" s="217"/>
      <c r="CR216" s="217"/>
      <c r="CS216" s="217"/>
      <c r="CT216" s="217"/>
      <c r="CU216" s="217"/>
      <c r="CV216" s="217"/>
      <c r="CW216" s="217"/>
      <c r="CX216" s="217"/>
      <c r="CY216" s="217"/>
      <c r="CZ216" s="217"/>
      <c r="DA216" s="217"/>
      <c r="DB216" s="217"/>
      <c r="DC216" s="217"/>
      <c r="DD216" s="217"/>
      <c r="DE216" s="217"/>
      <c r="DF216" s="217"/>
      <c r="DG216" s="217"/>
      <c r="DH216" s="217"/>
      <c r="DI216" s="217"/>
      <c r="DJ216" s="217"/>
      <c r="DK216" s="217"/>
      <c r="DL216" s="217"/>
      <c r="DM216" s="217"/>
      <c r="DN216" s="217"/>
      <c r="DO216" s="217"/>
    </row>
    <row r="217" spans="1:119" ht="12.75" customHeight="1">
      <c r="A217" s="40">
        <v>2</v>
      </c>
      <c r="B217" s="77">
        <f t="shared" si="24"/>
        <v>209</v>
      </c>
      <c r="C217" s="41">
        <v>3130</v>
      </c>
      <c r="D217" s="191" t="s">
        <v>189</v>
      </c>
      <c r="E217" s="10" t="s">
        <v>28</v>
      </c>
      <c r="F217" s="10" t="s">
        <v>29</v>
      </c>
      <c r="G217" s="10" t="s">
        <v>73</v>
      </c>
      <c r="H217" s="154">
        <v>2</v>
      </c>
      <c r="I217" s="79">
        <v>1</v>
      </c>
      <c r="J217" s="170"/>
      <c r="K217" s="164">
        <f t="shared" si="20"/>
        <v>7</v>
      </c>
      <c r="L217" s="47">
        <f>ZASOBY!N217-'ZASOBY-WŁ.'!L217</f>
        <v>7</v>
      </c>
      <c r="M217" s="47">
        <f>ZASOBY!O217-'ZASOBY-WŁ.'!M217</f>
        <v>0</v>
      </c>
      <c r="N217" s="164">
        <f t="shared" si="21"/>
        <v>22</v>
      </c>
      <c r="O217" s="47">
        <f>ZASOBY!Q217-'ZASOBY-WŁ.'!O217</f>
        <v>22</v>
      </c>
      <c r="P217" s="47">
        <f>ZASOBY!R217-'ZASOBY-WŁ.'!P217</f>
        <v>0</v>
      </c>
      <c r="Q217" s="69">
        <f t="shared" si="22"/>
        <v>373.88</v>
      </c>
      <c r="R217" s="70">
        <f>ZASOBY!T217-'ZASOBY-WŁ.'!R217</f>
        <v>373.88</v>
      </c>
      <c r="S217" s="70">
        <f>ZASOBY!U217-'ZASOBY-WŁ.'!S217</f>
        <v>0</v>
      </c>
      <c r="T217" s="69">
        <f t="shared" si="23"/>
        <v>0</v>
      </c>
      <c r="U217" s="70">
        <f>ZASOBY!W217-'ZASOBY-WŁ.'!U217</f>
        <v>0</v>
      </c>
      <c r="V217" s="70">
        <f>ZASOBY!X217-'ZASOBY-WŁ.'!V217</f>
        <v>0</v>
      </c>
      <c r="W217" s="66"/>
      <c r="X217" s="66">
        <v>1902</v>
      </c>
      <c r="Y217" s="71"/>
      <c r="Z217" s="46"/>
      <c r="AA217" s="220"/>
      <c r="AB217" s="220"/>
      <c r="AC217" s="4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7"/>
      <c r="CM217" s="217"/>
      <c r="CN217" s="217"/>
      <c r="CO217" s="217"/>
      <c r="CP217" s="217"/>
      <c r="CQ217" s="217"/>
      <c r="CR217" s="217"/>
      <c r="CS217" s="217"/>
      <c r="CT217" s="217"/>
      <c r="CU217" s="217"/>
      <c r="CV217" s="217"/>
      <c r="CW217" s="217"/>
      <c r="CX217" s="217"/>
      <c r="CY217" s="217"/>
      <c r="CZ217" s="217"/>
      <c r="DA217" s="217"/>
      <c r="DB217" s="217"/>
      <c r="DC217" s="217"/>
      <c r="DD217" s="217"/>
      <c r="DE217" s="217"/>
      <c r="DF217" s="217"/>
      <c r="DG217" s="217"/>
      <c r="DH217" s="217"/>
      <c r="DI217" s="217"/>
      <c r="DJ217" s="217"/>
      <c r="DK217" s="217"/>
      <c r="DL217" s="217"/>
      <c r="DM217" s="217"/>
      <c r="DN217" s="217"/>
      <c r="DO217" s="217"/>
    </row>
    <row r="218" spans="1:119" ht="12.75" customHeight="1">
      <c r="A218" s="40">
        <v>2</v>
      </c>
      <c r="B218" s="77">
        <f t="shared" si="24"/>
        <v>210</v>
      </c>
      <c r="C218" s="41">
        <v>3132</v>
      </c>
      <c r="D218" s="191" t="s">
        <v>189</v>
      </c>
      <c r="E218" s="10" t="s">
        <v>28</v>
      </c>
      <c r="F218" s="10" t="s">
        <v>29</v>
      </c>
      <c r="G218" s="10" t="s">
        <v>73</v>
      </c>
      <c r="H218" s="154">
        <v>5</v>
      </c>
      <c r="I218" s="79">
        <v>1</v>
      </c>
      <c r="J218" s="170"/>
      <c r="K218" s="164">
        <f t="shared" si="20"/>
        <v>5</v>
      </c>
      <c r="L218" s="47">
        <f>ZASOBY!N218-'ZASOBY-WŁ.'!L218</f>
        <v>5</v>
      </c>
      <c r="M218" s="47">
        <f>ZASOBY!O218-'ZASOBY-WŁ.'!M218</f>
        <v>0</v>
      </c>
      <c r="N218" s="164">
        <f t="shared" si="21"/>
        <v>16</v>
      </c>
      <c r="O218" s="47">
        <f>ZASOBY!Q218-'ZASOBY-WŁ.'!O218</f>
        <v>16</v>
      </c>
      <c r="P218" s="47">
        <f>ZASOBY!R218-'ZASOBY-WŁ.'!P218</f>
        <v>0</v>
      </c>
      <c r="Q218" s="69">
        <f t="shared" si="22"/>
        <v>246.96</v>
      </c>
      <c r="R218" s="70">
        <f>ZASOBY!T218-'ZASOBY-WŁ.'!R218</f>
        <v>246.96</v>
      </c>
      <c r="S218" s="70">
        <f>ZASOBY!U218-'ZASOBY-WŁ.'!S218</f>
        <v>0</v>
      </c>
      <c r="T218" s="69">
        <f t="shared" si="23"/>
        <v>0</v>
      </c>
      <c r="U218" s="70">
        <f>ZASOBY!W218-'ZASOBY-WŁ.'!U218</f>
        <v>0</v>
      </c>
      <c r="V218" s="70">
        <f>ZASOBY!X218-'ZASOBY-WŁ.'!V218</f>
        <v>0</v>
      </c>
      <c r="W218" s="66"/>
      <c r="X218" s="66">
        <v>1903</v>
      </c>
      <c r="Y218" s="71"/>
      <c r="Z218" s="46"/>
      <c r="AA218" s="220"/>
      <c r="AB218" s="220"/>
      <c r="AC218" s="4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  <c r="CQ218" s="217"/>
      <c r="CR218" s="217"/>
      <c r="CS218" s="217"/>
      <c r="CT218" s="217"/>
      <c r="CU218" s="217"/>
      <c r="CV218" s="217"/>
      <c r="CW218" s="217"/>
      <c r="CX218" s="217"/>
      <c r="CY218" s="217"/>
      <c r="CZ218" s="217"/>
      <c r="DA218" s="217"/>
      <c r="DB218" s="217"/>
      <c r="DC218" s="217"/>
      <c r="DD218" s="217"/>
      <c r="DE218" s="217"/>
      <c r="DF218" s="217"/>
      <c r="DG218" s="217"/>
      <c r="DH218" s="217"/>
      <c r="DI218" s="217"/>
      <c r="DJ218" s="217"/>
      <c r="DK218" s="217"/>
      <c r="DL218" s="217"/>
      <c r="DM218" s="217"/>
      <c r="DN218" s="217"/>
      <c r="DO218" s="217"/>
    </row>
    <row r="219" spans="1:119" ht="12.75" customHeight="1">
      <c r="A219" s="40">
        <v>2</v>
      </c>
      <c r="B219" s="77">
        <f t="shared" si="24"/>
        <v>211</v>
      </c>
      <c r="C219" s="41">
        <v>3133</v>
      </c>
      <c r="D219" s="191" t="s">
        <v>189</v>
      </c>
      <c r="E219" s="10" t="s">
        <v>28</v>
      </c>
      <c r="F219" s="10" t="s">
        <v>29</v>
      </c>
      <c r="G219" s="10" t="s">
        <v>73</v>
      </c>
      <c r="H219" s="154">
        <v>6</v>
      </c>
      <c r="I219" s="79">
        <v>1</v>
      </c>
      <c r="J219" s="170"/>
      <c r="K219" s="164">
        <f t="shared" si="20"/>
        <v>4</v>
      </c>
      <c r="L219" s="47">
        <f>ZASOBY!N219-'ZASOBY-WŁ.'!L219</f>
        <v>4</v>
      </c>
      <c r="M219" s="47">
        <f>ZASOBY!O219-'ZASOBY-WŁ.'!M219</f>
        <v>0</v>
      </c>
      <c r="N219" s="164">
        <f t="shared" si="21"/>
        <v>13</v>
      </c>
      <c r="O219" s="47">
        <f>ZASOBY!Q219-'ZASOBY-WŁ.'!O219</f>
        <v>13</v>
      </c>
      <c r="P219" s="47">
        <f>ZASOBY!R219-'ZASOBY-WŁ.'!P219</f>
        <v>0</v>
      </c>
      <c r="Q219" s="69">
        <f t="shared" si="22"/>
        <v>177.03</v>
      </c>
      <c r="R219" s="70">
        <f>ZASOBY!T219-'ZASOBY-WŁ.'!R219</f>
        <v>177.03</v>
      </c>
      <c r="S219" s="70">
        <f>ZASOBY!U219-'ZASOBY-WŁ.'!S219</f>
        <v>0</v>
      </c>
      <c r="T219" s="69">
        <f t="shared" si="23"/>
        <v>0</v>
      </c>
      <c r="U219" s="70">
        <f>ZASOBY!W219-'ZASOBY-WŁ.'!U219</f>
        <v>0</v>
      </c>
      <c r="V219" s="70">
        <f>ZASOBY!X219-'ZASOBY-WŁ.'!V219</f>
        <v>0</v>
      </c>
      <c r="W219" s="66"/>
      <c r="X219" s="66">
        <v>1912</v>
      </c>
      <c r="Y219" s="71"/>
      <c r="Z219" s="46"/>
      <c r="AA219" s="220"/>
      <c r="AB219" s="220"/>
      <c r="AC219" s="4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17"/>
      <c r="CK219" s="217"/>
      <c r="CL219" s="217"/>
      <c r="CM219" s="217"/>
      <c r="CN219" s="217"/>
      <c r="CO219" s="217"/>
      <c r="CP219" s="217"/>
      <c r="CQ219" s="217"/>
      <c r="CR219" s="217"/>
      <c r="CS219" s="217"/>
      <c r="CT219" s="217"/>
      <c r="CU219" s="217"/>
      <c r="CV219" s="217"/>
      <c r="CW219" s="217"/>
      <c r="CX219" s="217"/>
      <c r="CY219" s="217"/>
      <c r="CZ219" s="217"/>
      <c r="DA219" s="217"/>
      <c r="DB219" s="217"/>
      <c r="DC219" s="217"/>
      <c r="DD219" s="217"/>
      <c r="DE219" s="217"/>
      <c r="DF219" s="217"/>
      <c r="DG219" s="217"/>
      <c r="DH219" s="217"/>
      <c r="DI219" s="217"/>
      <c r="DJ219" s="217"/>
      <c r="DK219" s="217"/>
      <c r="DL219" s="217"/>
      <c r="DM219" s="217"/>
      <c r="DN219" s="217"/>
      <c r="DO219" s="217"/>
    </row>
    <row r="220" spans="1:119" ht="12.75" customHeight="1">
      <c r="A220" s="40">
        <v>2</v>
      </c>
      <c r="B220" s="78">
        <f t="shared" si="24"/>
        <v>212</v>
      </c>
      <c r="C220" s="51">
        <v>3134</v>
      </c>
      <c r="D220" s="192" t="s">
        <v>190</v>
      </c>
      <c r="E220" s="50" t="s">
        <v>28</v>
      </c>
      <c r="F220" s="50" t="s">
        <v>29</v>
      </c>
      <c r="G220" s="50" t="s">
        <v>73</v>
      </c>
      <c r="H220" s="155">
        <v>8</v>
      </c>
      <c r="I220" s="79"/>
      <c r="J220" s="170"/>
      <c r="K220" s="164">
        <f t="shared" si="20"/>
        <v>5</v>
      </c>
      <c r="L220" s="47">
        <f>ZASOBY!N220-'ZASOBY-WŁ.'!L220</f>
        <v>5</v>
      </c>
      <c r="M220" s="47">
        <f>ZASOBY!O220-'ZASOBY-WŁ.'!M220</f>
        <v>0</v>
      </c>
      <c r="N220" s="164">
        <f t="shared" si="21"/>
        <v>13</v>
      </c>
      <c r="O220" s="47">
        <f>ZASOBY!Q220-'ZASOBY-WŁ.'!O220</f>
        <v>13</v>
      </c>
      <c r="P220" s="47">
        <f>ZASOBY!R220-'ZASOBY-WŁ.'!P220</f>
        <v>0</v>
      </c>
      <c r="Q220" s="69">
        <f t="shared" si="22"/>
        <v>235.76</v>
      </c>
      <c r="R220" s="70">
        <f>ZASOBY!T220-'ZASOBY-WŁ.'!R220</f>
        <v>235.76</v>
      </c>
      <c r="S220" s="70">
        <f>ZASOBY!U220-'ZASOBY-WŁ.'!S220</f>
        <v>0</v>
      </c>
      <c r="T220" s="69">
        <f t="shared" si="23"/>
        <v>0</v>
      </c>
      <c r="U220" s="70">
        <f>ZASOBY!W220-'ZASOBY-WŁ.'!U220</f>
        <v>0</v>
      </c>
      <c r="V220" s="70">
        <f>ZASOBY!X220-'ZASOBY-WŁ.'!V220</f>
        <v>0</v>
      </c>
      <c r="W220" s="66"/>
      <c r="X220" s="66">
        <v>1905</v>
      </c>
      <c r="Y220" s="71"/>
      <c r="Z220" s="46"/>
      <c r="AA220" s="220"/>
      <c r="AB220" s="220"/>
      <c r="AC220" s="4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17"/>
      <c r="CK220" s="217"/>
      <c r="CL220" s="217"/>
      <c r="CM220" s="217"/>
      <c r="CN220" s="217"/>
      <c r="CO220" s="217"/>
      <c r="CP220" s="217"/>
      <c r="CQ220" s="217"/>
      <c r="CR220" s="217"/>
      <c r="CS220" s="217"/>
      <c r="CT220" s="217"/>
      <c r="CU220" s="217"/>
      <c r="CV220" s="217"/>
      <c r="CW220" s="217"/>
      <c r="CX220" s="217"/>
      <c r="CY220" s="217"/>
      <c r="CZ220" s="217"/>
      <c r="DA220" s="217"/>
      <c r="DB220" s="217"/>
      <c r="DC220" s="217"/>
      <c r="DD220" s="217"/>
      <c r="DE220" s="217"/>
      <c r="DF220" s="217"/>
      <c r="DG220" s="217"/>
      <c r="DH220" s="217"/>
      <c r="DI220" s="217"/>
      <c r="DJ220" s="217"/>
      <c r="DK220" s="217"/>
      <c r="DL220" s="217"/>
      <c r="DM220" s="217"/>
      <c r="DN220" s="217"/>
      <c r="DO220" s="217"/>
    </row>
    <row r="221" spans="1:119" ht="12.75" customHeight="1">
      <c r="A221" s="40">
        <v>2</v>
      </c>
      <c r="B221" s="77">
        <f t="shared" si="24"/>
        <v>213</v>
      </c>
      <c r="C221" s="41">
        <v>3135</v>
      </c>
      <c r="D221" s="191" t="s">
        <v>189</v>
      </c>
      <c r="E221" s="10" t="s">
        <v>28</v>
      </c>
      <c r="F221" s="10" t="s">
        <v>29</v>
      </c>
      <c r="G221" s="10" t="s">
        <v>73</v>
      </c>
      <c r="H221" s="154">
        <v>10</v>
      </c>
      <c r="I221" s="79">
        <v>1</v>
      </c>
      <c r="J221" s="170"/>
      <c r="K221" s="164">
        <f t="shared" si="20"/>
        <v>2</v>
      </c>
      <c r="L221" s="47">
        <f>ZASOBY!N221-'ZASOBY-WŁ.'!L221</f>
        <v>2</v>
      </c>
      <c r="M221" s="47">
        <f>ZASOBY!O221-'ZASOBY-WŁ.'!M221</f>
        <v>0</v>
      </c>
      <c r="N221" s="164">
        <f t="shared" si="21"/>
        <v>7</v>
      </c>
      <c r="O221" s="47">
        <f>ZASOBY!Q221-'ZASOBY-WŁ.'!O221</f>
        <v>7</v>
      </c>
      <c r="P221" s="47">
        <f>ZASOBY!R221-'ZASOBY-WŁ.'!P221</f>
        <v>0</v>
      </c>
      <c r="Q221" s="69">
        <f t="shared" si="22"/>
        <v>119.99</v>
      </c>
      <c r="R221" s="70">
        <f>ZASOBY!T221-'ZASOBY-WŁ.'!R221</f>
        <v>119.99</v>
      </c>
      <c r="S221" s="70">
        <f>ZASOBY!U221-'ZASOBY-WŁ.'!S221</f>
        <v>0</v>
      </c>
      <c r="T221" s="69">
        <f t="shared" si="23"/>
        <v>0</v>
      </c>
      <c r="U221" s="70">
        <f>ZASOBY!W221-'ZASOBY-WŁ.'!U221</f>
        <v>0</v>
      </c>
      <c r="V221" s="70">
        <f>ZASOBY!X221-'ZASOBY-WŁ.'!V221</f>
        <v>0</v>
      </c>
      <c r="W221" s="66"/>
      <c r="X221" s="66">
        <v>1912</v>
      </c>
      <c r="Y221" s="71"/>
      <c r="Z221" s="46"/>
      <c r="AA221" s="220"/>
      <c r="AB221" s="220"/>
      <c r="AC221" s="4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7"/>
      <c r="DJ221" s="217"/>
      <c r="DK221" s="217"/>
      <c r="DL221" s="217"/>
      <c r="DM221" s="217"/>
      <c r="DN221" s="217"/>
      <c r="DO221" s="217"/>
    </row>
    <row r="222" spans="1:119" ht="12.75" customHeight="1">
      <c r="A222" s="40">
        <v>2</v>
      </c>
      <c r="B222" s="78">
        <f t="shared" si="24"/>
        <v>214</v>
      </c>
      <c r="C222" s="51">
        <v>6005</v>
      </c>
      <c r="D222" s="192" t="s">
        <v>190</v>
      </c>
      <c r="E222" s="50" t="s">
        <v>34</v>
      </c>
      <c r="F222" s="50" t="s">
        <v>29</v>
      </c>
      <c r="G222" s="50" t="s">
        <v>142</v>
      </c>
      <c r="H222" s="155">
        <v>1</v>
      </c>
      <c r="I222" s="79"/>
      <c r="J222" s="170"/>
      <c r="K222" s="164">
        <f t="shared" si="20"/>
        <v>4</v>
      </c>
      <c r="L222" s="47">
        <f>ZASOBY!N222-'ZASOBY-WŁ.'!L222</f>
        <v>0</v>
      </c>
      <c r="M222" s="47">
        <f>ZASOBY!O222-'ZASOBY-WŁ.'!M222</f>
        <v>4</v>
      </c>
      <c r="N222" s="164">
        <f t="shared" si="21"/>
        <v>12</v>
      </c>
      <c r="O222" s="47">
        <f>ZASOBY!Q222-'ZASOBY-WŁ.'!O222</f>
        <v>0</v>
      </c>
      <c r="P222" s="47">
        <f>ZASOBY!R222-'ZASOBY-WŁ.'!P222</f>
        <v>12</v>
      </c>
      <c r="Q222" s="69">
        <f t="shared" si="22"/>
        <v>399.23</v>
      </c>
      <c r="R222" s="70">
        <f>ZASOBY!T222-'ZASOBY-WŁ.'!R222</f>
        <v>0</v>
      </c>
      <c r="S222" s="70">
        <f>ZASOBY!U222-'ZASOBY-WŁ.'!S222</f>
        <v>399.23</v>
      </c>
      <c r="T222" s="69">
        <f t="shared" si="23"/>
        <v>396.58000000000004</v>
      </c>
      <c r="U222" s="70">
        <f>ZASOBY!W222-'ZASOBY-WŁ.'!U222</f>
        <v>0</v>
      </c>
      <c r="V222" s="70">
        <f>ZASOBY!X222-'ZASOBY-WŁ.'!V222</f>
        <v>396.58000000000004</v>
      </c>
      <c r="W222" s="66"/>
      <c r="X222" s="66">
        <v>1973</v>
      </c>
      <c r="Y222" s="71"/>
      <c r="Z222" s="46"/>
      <c r="AA222" s="220"/>
      <c r="AB222" s="220"/>
      <c r="AC222" s="4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  <c r="CQ222" s="217"/>
      <c r="CR222" s="217"/>
      <c r="CS222" s="217"/>
      <c r="CT222" s="217"/>
      <c r="CU222" s="217"/>
      <c r="CV222" s="217"/>
      <c r="CW222" s="217"/>
      <c r="CX222" s="217"/>
      <c r="CY222" s="217"/>
      <c r="CZ222" s="217"/>
      <c r="DA222" s="217"/>
      <c r="DB222" s="217"/>
      <c r="DC222" s="217"/>
      <c r="DD222" s="217"/>
      <c r="DE222" s="217"/>
      <c r="DF222" s="217"/>
      <c r="DG222" s="217"/>
      <c r="DH222" s="217"/>
      <c r="DI222" s="217"/>
      <c r="DJ222" s="217"/>
      <c r="DK222" s="217"/>
      <c r="DL222" s="217"/>
      <c r="DM222" s="217"/>
      <c r="DN222" s="217"/>
      <c r="DO222" s="217"/>
    </row>
    <row r="223" spans="1:119" ht="12.75" customHeight="1">
      <c r="A223" s="40">
        <v>2</v>
      </c>
      <c r="B223" s="78">
        <f t="shared" si="24"/>
        <v>215</v>
      </c>
      <c r="C223" s="51">
        <v>1118</v>
      </c>
      <c r="D223" s="192" t="s">
        <v>190</v>
      </c>
      <c r="E223" s="50" t="s">
        <v>34</v>
      </c>
      <c r="F223" s="50" t="s">
        <v>29</v>
      </c>
      <c r="G223" s="50" t="s">
        <v>174</v>
      </c>
      <c r="H223" s="158" t="s">
        <v>181</v>
      </c>
      <c r="I223" s="79"/>
      <c r="J223" s="170"/>
      <c r="K223" s="164">
        <f t="shared" si="20"/>
        <v>23</v>
      </c>
      <c r="L223" s="47">
        <f>ZASOBY!N223-'ZASOBY-WŁ.'!L223</f>
        <v>22</v>
      </c>
      <c r="M223" s="47">
        <f>ZASOBY!O223-'ZASOBY-WŁ.'!M223</f>
        <v>1</v>
      </c>
      <c r="N223" s="164">
        <f t="shared" si="21"/>
        <v>70</v>
      </c>
      <c r="O223" s="47">
        <f>ZASOBY!Q223-'ZASOBY-WŁ.'!O223</f>
        <v>66</v>
      </c>
      <c r="P223" s="47">
        <f>ZASOBY!R223-'ZASOBY-WŁ.'!P223</f>
        <v>4</v>
      </c>
      <c r="Q223" s="69">
        <f t="shared" si="22"/>
        <v>1182.8700000000001</v>
      </c>
      <c r="R223" s="70">
        <f>ZASOBY!T223-'ZASOBY-WŁ.'!R223</f>
        <v>1124.8000000000002</v>
      </c>
      <c r="S223" s="70">
        <f>ZASOBY!U223-'ZASOBY-WŁ.'!S223</f>
        <v>58.07</v>
      </c>
      <c r="T223" s="69">
        <f t="shared" si="23"/>
        <v>1182.8700000000001</v>
      </c>
      <c r="U223" s="70">
        <f>ZASOBY!W223-'ZASOBY-WŁ.'!U223</f>
        <v>1124.8000000000002</v>
      </c>
      <c r="V223" s="70">
        <f>ZASOBY!X223-'ZASOBY-WŁ.'!V223</f>
        <v>58.07</v>
      </c>
      <c r="W223" s="66"/>
      <c r="X223" s="66">
        <v>2003</v>
      </c>
      <c r="Y223" s="71"/>
      <c r="Z223" s="46"/>
      <c r="AA223" s="220"/>
      <c r="AB223" s="220"/>
      <c r="AC223" s="4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7"/>
      <c r="CH223" s="217"/>
      <c r="CI223" s="217"/>
      <c r="CJ223" s="217"/>
      <c r="CK223" s="217"/>
      <c r="CL223" s="217"/>
      <c r="CM223" s="217"/>
      <c r="CN223" s="217"/>
      <c r="CO223" s="217"/>
      <c r="CP223" s="217"/>
      <c r="CQ223" s="217"/>
      <c r="CR223" s="217"/>
      <c r="CS223" s="217"/>
      <c r="CT223" s="217"/>
      <c r="CU223" s="217"/>
      <c r="CV223" s="217"/>
      <c r="CW223" s="217"/>
      <c r="CX223" s="217"/>
      <c r="CY223" s="217"/>
      <c r="CZ223" s="217"/>
      <c r="DA223" s="217"/>
      <c r="DB223" s="217"/>
      <c r="DC223" s="217"/>
      <c r="DD223" s="217"/>
      <c r="DE223" s="217"/>
      <c r="DF223" s="217"/>
      <c r="DG223" s="217"/>
      <c r="DH223" s="217"/>
      <c r="DI223" s="217"/>
      <c r="DJ223" s="217"/>
      <c r="DK223" s="217"/>
      <c r="DL223" s="217"/>
      <c r="DM223" s="217"/>
      <c r="DN223" s="217"/>
      <c r="DO223" s="217"/>
    </row>
    <row r="224" spans="1:119" ht="12.75" customHeight="1">
      <c r="A224" s="40">
        <v>2</v>
      </c>
      <c r="B224" s="78">
        <f t="shared" si="24"/>
        <v>216</v>
      </c>
      <c r="C224" s="51">
        <v>3140</v>
      </c>
      <c r="D224" s="192" t="s">
        <v>190</v>
      </c>
      <c r="E224" s="50" t="s">
        <v>28</v>
      </c>
      <c r="F224" s="50" t="s">
        <v>29</v>
      </c>
      <c r="G224" s="50" t="s">
        <v>74</v>
      </c>
      <c r="H224" s="155">
        <v>6</v>
      </c>
      <c r="I224" s="79"/>
      <c r="J224" s="170"/>
      <c r="K224" s="164">
        <f t="shared" si="20"/>
        <v>2</v>
      </c>
      <c r="L224" s="47">
        <f>ZASOBY!N224-'ZASOBY-WŁ.'!L224</f>
        <v>2</v>
      </c>
      <c r="M224" s="47">
        <f>ZASOBY!O224-'ZASOBY-WŁ.'!M224</f>
        <v>0</v>
      </c>
      <c r="N224" s="164">
        <f t="shared" si="21"/>
        <v>7</v>
      </c>
      <c r="O224" s="47">
        <f>ZASOBY!Q224-'ZASOBY-WŁ.'!O224</f>
        <v>7</v>
      </c>
      <c r="P224" s="47">
        <f>ZASOBY!R224-'ZASOBY-WŁ.'!P224</f>
        <v>0</v>
      </c>
      <c r="Q224" s="69">
        <f t="shared" si="22"/>
        <v>109.15000000000003</v>
      </c>
      <c r="R224" s="70">
        <f>ZASOBY!T224-'ZASOBY-WŁ.'!R224</f>
        <v>109.15000000000003</v>
      </c>
      <c r="S224" s="70">
        <f>ZASOBY!U224-'ZASOBY-WŁ.'!S224</f>
        <v>0</v>
      </c>
      <c r="T224" s="69">
        <f t="shared" si="23"/>
        <v>109.15000000000003</v>
      </c>
      <c r="U224" s="70">
        <f>ZASOBY!W224-'ZASOBY-WŁ.'!U224</f>
        <v>109.15000000000003</v>
      </c>
      <c r="V224" s="70">
        <f>ZASOBY!X224-'ZASOBY-WŁ.'!V224</f>
        <v>0</v>
      </c>
      <c r="W224" s="66"/>
      <c r="X224" s="66">
        <v>1910</v>
      </c>
      <c r="Y224" s="71"/>
      <c r="Z224" s="46"/>
      <c r="AA224" s="220"/>
      <c r="AB224" s="220"/>
      <c r="AC224" s="4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17"/>
      <c r="CK224" s="217"/>
      <c r="CL224" s="217"/>
      <c r="CM224" s="217"/>
      <c r="CN224" s="217"/>
      <c r="CO224" s="217"/>
      <c r="CP224" s="217"/>
      <c r="CQ224" s="217"/>
      <c r="CR224" s="217"/>
      <c r="CS224" s="217"/>
      <c r="CT224" s="217"/>
      <c r="CU224" s="217"/>
      <c r="CV224" s="217"/>
      <c r="CW224" s="217"/>
      <c r="CX224" s="217"/>
      <c r="CY224" s="217"/>
      <c r="CZ224" s="217"/>
      <c r="DA224" s="217"/>
      <c r="DB224" s="217"/>
      <c r="DC224" s="217"/>
      <c r="DD224" s="217"/>
      <c r="DE224" s="217"/>
      <c r="DF224" s="217"/>
      <c r="DG224" s="217"/>
      <c r="DH224" s="217"/>
      <c r="DI224" s="217"/>
      <c r="DJ224" s="217"/>
      <c r="DK224" s="217"/>
      <c r="DL224" s="217"/>
      <c r="DM224" s="217"/>
      <c r="DN224" s="217"/>
      <c r="DO224" s="217"/>
    </row>
    <row r="225" spans="1:119" ht="12.75" customHeight="1">
      <c r="A225" s="40">
        <v>2</v>
      </c>
      <c r="B225" s="78">
        <f t="shared" si="24"/>
        <v>217</v>
      </c>
      <c r="C225" s="51">
        <v>3201</v>
      </c>
      <c r="D225" s="192" t="s">
        <v>190</v>
      </c>
      <c r="E225" s="50" t="s">
        <v>28</v>
      </c>
      <c r="F225" s="50" t="s">
        <v>29</v>
      </c>
      <c r="G225" s="50" t="s">
        <v>75</v>
      </c>
      <c r="H225" s="155">
        <v>2</v>
      </c>
      <c r="I225" s="79"/>
      <c r="J225" s="170"/>
      <c r="K225" s="164">
        <f t="shared" si="20"/>
        <v>3</v>
      </c>
      <c r="L225" s="47">
        <f>ZASOBY!N225-'ZASOBY-WŁ.'!L225</f>
        <v>3</v>
      </c>
      <c r="M225" s="47">
        <f>ZASOBY!O225-'ZASOBY-WŁ.'!M225</f>
        <v>0</v>
      </c>
      <c r="N225" s="164">
        <f t="shared" si="21"/>
        <v>9</v>
      </c>
      <c r="O225" s="47">
        <f>ZASOBY!Q225-'ZASOBY-WŁ.'!O225</f>
        <v>9</v>
      </c>
      <c r="P225" s="47">
        <f>ZASOBY!R225-'ZASOBY-WŁ.'!P225</f>
        <v>0</v>
      </c>
      <c r="Q225" s="69">
        <f t="shared" si="22"/>
        <v>131.39</v>
      </c>
      <c r="R225" s="70">
        <f>ZASOBY!T225-'ZASOBY-WŁ.'!R225</f>
        <v>131.39</v>
      </c>
      <c r="S225" s="70">
        <f>ZASOBY!U225-'ZASOBY-WŁ.'!S225</f>
        <v>0</v>
      </c>
      <c r="T225" s="69">
        <f t="shared" si="23"/>
        <v>131.39</v>
      </c>
      <c r="U225" s="70">
        <f>ZASOBY!W225-'ZASOBY-WŁ.'!U225</f>
        <v>131.39</v>
      </c>
      <c r="V225" s="70">
        <f>ZASOBY!X225-'ZASOBY-WŁ.'!V225</f>
        <v>0</v>
      </c>
      <c r="W225" s="66"/>
      <c r="X225" s="66">
        <v>1912</v>
      </c>
      <c r="Y225" s="71"/>
      <c r="Z225" s="46"/>
      <c r="AA225" s="220"/>
      <c r="AB225" s="220"/>
      <c r="AC225" s="4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7"/>
      <c r="CM225" s="217"/>
      <c r="CN225" s="217"/>
      <c r="CO225" s="217"/>
      <c r="CP225" s="217"/>
      <c r="CQ225" s="217"/>
      <c r="CR225" s="217"/>
      <c r="CS225" s="217"/>
      <c r="CT225" s="217"/>
      <c r="CU225" s="217"/>
      <c r="CV225" s="217"/>
      <c r="CW225" s="217"/>
      <c r="CX225" s="217"/>
      <c r="CY225" s="217"/>
      <c r="CZ225" s="217"/>
      <c r="DA225" s="217"/>
      <c r="DB225" s="217"/>
      <c r="DC225" s="217"/>
      <c r="DD225" s="217"/>
      <c r="DE225" s="217"/>
      <c r="DF225" s="217"/>
      <c r="DG225" s="217"/>
      <c r="DH225" s="217"/>
      <c r="DI225" s="217"/>
      <c r="DJ225" s="217"/>
      <c r="DK225" s="217"/>
      <c r="DL225" s="217"/>
      <c r="DM225" s="217"/>
      <c r="DN225" s="217"/>
      <c r="DO225" s="217"/>
    </row>
    <row r="226" spans="1:119" ht="12.75" customHeight="1">
      <c r="A226" s="40">
        <v>2</v>
      </c>
      <c r="B226" s="78">
        <f t="shared" si="24"/>
        <v>218</v>
      </c>
      <c r="C226" s="51">
        <v>3139</v>
      </c>
      <c r="D226" s="192" t="s">
        <v>190</v>
      </c>
      <c r="E226" s="50" t="s">
        <v>28</v>
      </c>
      <c r="F226" s="50" t="s">
        <v>29</v>
      </c>
      <c r="G226" s="50" t="s">
        <v>75</v>
      </c>
      <c r="H226" s="155">
        <v>11</v>
      </c>
      <c r="I226" s="79"/>
      <c r="J226" s="170"/>
      <c r="K226" s="164">
        <f t="shared" si="20"/>
        <v>1</v>
      </c>
      <c r="L226" s="47">
        <f>ZASOBY!N226-'ZASOBY-WŁ.'!L226</f>
        <v>1</v>
      </c>
      <c r="M226" s="47">
        <f>ZASOBY!O226-'ZASOBY-WŁ.'!M226</f>
        <v>0</v>
      </c>
      <c r="N226" s="164">
        <f t="shared" si="21"/>
        <v>4</v>
      </c>
      <c r="O226" s="47">
        <f>ZASOBY!Q226-'ZASOBY-WŁ.'!O226</f>
        <v>4</v>
      </c>
      <c r="P226" s="47">
        <f>ZASOBY!R226-'ZASOBY-WŁ.'!P226</f>
        <v>0</v>
      </c>
      <c r="Q226" s="69">
        <f t="shared" si="22"/>
        <v>81.18</v>
      </c>
      <c r="R226" s="70">
        <f>ZASOBY!T226-'ZASOBY-WŁ.'!R226</f>
        <v>81.18</v>
      </c>
      <c r="S226" s="70">
        <f>ZASOBY!U226-'ZASOBY-WŁ.'!S226</f>
        <v>0</v>
      </c>
      <c r="T226" s="69">
        <f t="shared" si="23"/>
        <v>0</v>
      </c>
      <c r="U226" s="70">
        <f>ZASOBY!W226-'ZASOBY-WŁ.'!U226</f>
        <v>0</v>
      </c>
      <c r="V226" s="70">
        <f>ZASOBY!X226-'ZASOBY-WŁ.'!V226</f>
        <v>0</v>
      </c>
      <c r="W226" s="66"/>
      <c r="X226" s="66">
        <v>1912</v>
      </c>
      <c r="Y226" s="71"/>
      <c r="Z226" s="46"/>
      <c r="AA226" s="220"/>
      <c r="AB226" s="220"/>
      <c r="AC226" s="4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  <c r="CQ226" s="217"/>
      <c r="CR226" s="217"/>
      <c r="CS226" s="217"/>
      <c r="CT226" s="217"/>
      <c r="CU226" s="217"/>
      <c r="CV226" s="217"/>
      <c r="CW226" s="217"/>
      <c r="CX226" s="217"/>
      <c r="CY226" s="217"/>
      <c r="CZ226" s="217"/>
      <c r="DA226" s="217"/>
      <c r="DB226" s="217"/>
      <c r="DC226" s="217"/>
      <c r="DD226" s="217"/>
      <c r="DE226" s="217"/>
      <c r="DF226" s="217"/>
      <c r="DG226" s="217"/>
      <c r="DH226" s="217"/>
      <c r="DI226" s="217"/>
      <c r="DJ226" s="217"/>
      <c r="DK226" s="217"/>
      <c r="DL226" s="217"/>
      <c r="DM226" s="217"/>
      <c r="DN226" s="217"/>
      <c r="DO226" s="217"/>
    </row>
    <row r="227" spans="1:119" ht="12.75" customHeight="1">
      <c r="A227" s="40">
        <v>2</v>
      </c>
      <c r="B227" s="78">
        <f t="shared" si="24"/>
        <v>219</v>
      </c>
      <c r="C227" s="51">
        <v>1103</v>
      </c>
      <c r="D227" s="192" t="s">
        <v>190</v>
      </c>
      <c r="E227" s="50" t="s">
        <v>34</v>
      </c>
      <c r="F227" s="50" t="s">
        <v>29</v>
      </c>
      <c r="G227" s="50" t="s">
        <v>76</v>
      </c>
      <c r="H227" s="155" t="s">
        <v>37</v>
      </c>
      <c r="I227" s="79"/>
      <c r="J227" s="170"/>
      <c r="K227" s="164">
        <f t="shared" si="20"/>
        <v>43</v>
      </c>
      <c r="L227" s="47">
        <f>ZASOBY!N227-'ZASOBY-WŁ.'!L227</f>
        <v>43</v>
      </c>
      <c r="M227" s="47">
        <f>ZASOBY!O227-'ZASOBY-WŁ.'!M227</f>
        <v>0</v>
      </c>
      <c r="N227" s="164">
        <f t="shared" si="21"/>
        <v>131</v>
      </c>
      <c r="O227" s="47">
        <f>ZASOBY!Q227-'ZASOBY-WŁ.'!O227</f>
        <v>131</v>
      </c>
      <c r="P227" s="47">
        <f>ZASOBY!R227-'ZASOBY-WŁ.'!P227</f>
        <v>0</v>
      </c>
      <c r="Q227" s="69">
        <f t="shared" si="22"/>
        <v>1797.59</v>
      </c>
      <c r="R227" s="70">
        <f>ZASOBY!T227-'ZASOBY-WŁ.'!R227</f>
        <v>1797.59</v>
      </c>
      <c r="S227" s="70">
        <f>ZASOBY!U227-'ZASOBY-WŁ.'!S227</f>
        <v>0</v>
      </c>
      <c r="T227" s="69">
        <f t="shared" si="23"/>
        <v>0</v>
      </c>
      <c r="U227" s="70">
        <f>ZASOBY!W227-'ZASOBY-WŁ.'!U227</f>
        <v>0</v>
      </c>
      <c r="V227" s="70">
        <f>ZASOBY!X227-'ZASOBY-WŁ.'!V227</f>
        <v>0</v>
      </c>
      <c r="W227" s="66"/>
      <c r="X227" s="66">
        <v>1966</v>
      </c>
      <c r="Y227" s="71"/>
      <c r="Z227" s="46"/>
      <c r="AA227" s="220"/>
      <c r="AB227" s="220"/>
      <c r="AC227" s="4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  <c r="CO227" s="217"/>
      <c r="CP227" s="217"/>
      <c r="CQ227" s="217"/>
      <c r="CR227" s="217"/>
      <c r="CS227" s="217"/>
      <c r="CT227" s="217"/>
      <c r="CU227" s="217"/>
      <c r="CV227" s="217"/>
      <c r="CW227" s="217"/>
      <c r="CX227" s="217"/>
      <c r="CY227" s="217"/>
      <c r="CZ227" s="217"/>
      <c r="DA227" s="217"/>
      <c r="DB227" s="217"/>
      <c r="DC227" s="217"/>
      <c r="DD227" s="217"/>
      <c r="DE227" s="217"/>
      <c r="DF227" s="217"/>
      <c r="DG227" s="217"/>
      <c r="DH227" s="217"/>
      <c r="DI227" s="217"/>
      <c r="DJ227" s="217"/>
      <c r="DK227" s="217"/>
      <c r="DL227" s="217"/>
      <c r="DM227" s="217"/>
      <c r="DN227" s="217"/>
      <c r="DO227" s="217"/>
    </row>
    <row r="228" spans="1:119" ht="12.75" customHeight="1">
      <c r="A228" s="40">
        <v>2</v>
      </c>
      <c r="B228" s="77">
        <f t="shared" si="24"/>
        <v>220</v>
      </c>
      <c r="C228" s="41">
        <v>3142</v>
      </c>
      <c r="D228" s="191" t="s">
        <v>189</v>
      </c>
      <c r="E228" s="10" t="s">
        <v>28</v>
      </c>
      <c r="F228" s="10" t="s">
        <v>29</v>
      </c>
      <c r="G228" s="10" t="s">
        <v>76</v>
      </c>
      <c r="H228" s="154">
        <v>3</v>
      </c>
      <c r="I228" s="79">
        <v>1</v>
      </c>
      <c r="J228" s="170"/>
      <c r="K228" s="164">
        <f t="shared" si="20"/>
        <v>9</v>
      </c>
      <c r="L228" s="47">
        <f>ZASOBY!N228-'ZASOBY-WŁ.'!L228</f>
        <v>8</v>
      </c>
      <c r="M228" s="47">
        <f>ZASOBY!O228-'ZASOBY-WŁ.'!M228</f>
        <v>1</v>
      </c>
      <c r="N228" s="164">
        <f t="shared" si="21"/>
        <v>19</v>
      </c>
      <c r="O228" s="47">
        <f>ZASOBY!Q228-'ZASOBY-WŁ.'!O228</f>
        <v>18</v>
      </c>
      <c r="P228" s="47">
        <f>ZASOBY!R228-'ZASOBY-WŁ.'!P228</f>
        <v>1</v>
      </c>
      <c r="Q228" s="69">
        <f t="shared" si="22"/>
        <v>361.63</v>
      </c>
      <c r="R228" s="70">
        <f>ZASOBY!T228-'ZASOBY-WŁ.'!R228</f>
        <v>292.51</v>
      </c>
      <c r="S228" s="70">
        <f>ZASOBY!U228-'ZASOBY-WŁ.'!S228</f>
        <v>69.12</v>
      </c>
      <c r="T228" s="69">
        <f t="shared" si="23"/>
        <v>0</v>
      </c>
      <c r="U228" s="70">
        <f>ZASOBY!W228-'ZASOBY-WŁ.'!U228</f>
        <v>0</v>
      </c>
      <c r="V228" s="70">
        <f>ZASOBY!X228-'ZASOBY-WŁ.'!V228</f>
        <v>0</v>
      </c>
      <c r="W228" s="66"/>
      <c r="X228" s="66">
        <v>1902</v>
      </c>
      <c r="Y228" s="71"/>
      <c r="Z228" s="46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7"/>
      <c r="CM228" s="217"/>
      <c r="CN228" s="217"/>
      <c r="CO228" s="217"/>
      <c r="CP228" s="217"/>
      <c r="CQ228" s="217"/>
      <c r="CR228" s="217"/>
      <c r="CS228" s="217"/>
      <c r="CT228" s="217"/>
      <c r="CU228" s="217"/>
      <c r="CV228" s="217"/>
      <c r="CW228" s="217"/>
      <c r="CX228" s="217"/>
      <c r="CY228" s="217"/>
      <c r="CZ228" s="217"/>
      <c r="DA228" s="217"/>
      <c r="DB228" s="217"/>
      <c r="DC228" s="217"/>
      <c r="DD228" s="217"/>
      <c r="DE228" s="217"/>
      <c r="DF228" s="217"/>
      <c r="DG228" s="217"/>
      <c r="DH228" s="217"/>
      <c r="DI228" s="217"/>
      <c r="DJ228" s="217"/>
      <c r="DK228" s="217"/>
      <c r="DL228" s="217"/>
      <c r="DM228" s="217"/>
      <c r="DN228" s="217"/>
      <c r="DO228" s="217"/>
    </row>
    <row r="229" spans="1:119" ht="12.75" customHeight="1">
      <c r="A229" s="40">
        <v>2</v>
      </c>
      <c r="B229" s="77">
        <f t="shared" si="24"/>
        <v>221</v>
      </c>
      <c r="C229" s="41">
        <v>3156</v>
      </c>
      <c r="D229" s="191" t="s">
        <v>189</v>
      </c>
      <c r="E229" s="10" t="s">
        <v>28</v>
      </c>
      <c r="F229" s="10" t="s">
        <v>29</v>
      </c>
      <c r="G229" s="10" t="s">
        <v>76</v>
      </c>
      <c r="H229" s="154">
        <v>16</v>
      </c>
      <c r="I229" s="79">
        <v>1</v>
      </c>
      <c r="J229" s="170"/>
      <c r="K229" s="164">
        <f t="shared" si="20"/>
        <v>5</v>
      </c>
      <c r="L229" s="47">
        <f>ZASOBY!N229-'ZASOBY-WŁ.'!L229</f>
        <v>4</v>
      </c>
      <c r="M229" s="47">
        <f>ZASOBY!O229-'ZASOBY-WŁ.'!M229</f>
        <v>1</v>
      </c>
      <c r="N229" s="164">
        <f t="shared" si="21"/>
        <v>16</v>
      </c>
      <c r="O229" s="47">
        <f>ZASOBY!Q229-'ZASOBY-WŁ.'!O229</f>
        <v>15</v>
      </c>
      <c r="P229" s="47">
        <f>ZASOBY!R229-'ZASOBY-WŁ.'!P229</f>
        <v>1</v>
      </c>
      <c r="Q229" s="69">
        <f t="shared" si="22"/>
        <v>273.9</v>
      </c>
      <c r="R229" s="70">
        <f>ZASOBY!T229-'ZASOBY-WŁ.'!R229</f>
        <v>250.38</v>
      </c>
      <c r="S229" s="70">
        <f>ZASOBY!U229-'ZASOBY-WŁ.'!S229</f>
        <v>23.52</v>
      </c>
      <c r="T229" s="69">
        <f t="shared" si="23"/>
        <v>0</v>
      </c>
      <c r="U229" s="70">
        <f>ZASOBY!W229-'ZASOBY-WŁ.'!U229</f>
        <v>0</v>
      </c>
      <c r="V229" s="70">
        <f>ZASOBY!X229-'ZASOBY-WŁ.'!V229</f>
        <v>0</v>
      </c>
      <c r="W229" s="66"/>
      <c r="X229" s="66">
        <v>1902</v>
      </c>
      <c r="Y229" s="71"/>
      <c r="Z229" s="4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  <c r="CQ229" s="217"/>
      <c r="CR229" s="217"/>
      <c r="CS229" s="217"/>
      <c r="CT229" s="217"/>
      <c r="CU229" s="217"/>
      <c r="CV229" s="217"/>
      <c r="CW229" s="217"/>
      <c r="CX229" s="217"/>
      <c r="CY229" s="217"/>
      <c r="CZ229" s="217"/>
      <c r="DA229" s="217"/>
      <c r="DB229" s="217"/>
      <c r="DC229" s="217"/>
      <c r="DD229" s="217"/>
      <c r="DE229" s="217"/>
      <c r="DF229" s="217"/>
      <c r="DG229" s="217"/>
      <c r="DH229" s="217"/>
      <c r="DI229" s="217"/>
      <c r="DJ229" s="217"/>
      <c r="DK229" s="217"/>
      <c r="DL229" s="217"/>
      <c r="DM229" s="217"/>
      <c r="DN229" s="217"/>
      <c r="DO229" s="217"/>
    </row>
    <row r="230" spans="1:119" ht="12.75" customHeight="1">
      <c r="A230" s="40">
        <v>2</v>
      </c>
      <c r="B230" s="77">
        <f t="shared" si="24"/>
        <v>222</v>
      </c>
      <c r="C230" s="41">
        <v>3143</v>
      </c>
      <c r="D230" s="191" t="s">
        <v>189</v>
      </c>
      <c r="E230" s="10" t="s">
        <v>28</v>
      </c>
      <c r="F230" s="10" t="s">
        <v>29</v>
      </c>
      <c r="G230" s="10" t="s">
        <v>76</v>
      </c>
      <c r="H230" s="154">
        <v>20</v>
      </c>
      <c r="I230" s="79">
        <v>1</v>
      </c>
      <c r="J230" s="170"/>
      <c r="K230" s="164">
        <f t="shared" si="20"/>
        <v>5</v>
      </c>
      <c r="L230" s="47">
        <f>ZASOBY!N230-'ZASOBY-WŁ.'!L230</f>
        <v>4</v>
      </c>
      <c r="M230" s="47">
        <f>ZASOBY!O230-'ZASOBY-WŁ.'!M230</f>
        <v>1</v>
      </c>
      <c r="N230" s="164">
        <f t="shared" si="21"/>
        <v>18</v>
      </c>
      <c r="O230" s="47">
        <f>ZASOBY!Q230-'ZASOBY-WŁ.'!O230</f>
        <v>17</v>
      </c>
      <c r="P230" s="47">
        <f>ZASOBY!R230-'ZASOBY-WŁ.'!P230</f>
        <v>1</v>
      </c>
      <c r="Q230" s="69">
        <f t="shared" si="22"/>
        <v>309.79999999999995</v>
      </c>
      <c r="R230" s="70">
        <f>ZASOBY!T230-'ZASOBY-WŁ.'!R230</f>
        <v>272.28</v>
      </c>
      <c r="S230" s="70">
        <f>ZASOBY!U230-'ZASOBY-WŁ.'!S230</f>
        <v>37.52</v>
      </c>
      <c r="T230" s="69">
        <f t="shared" si="23"/>
        <v>0</v>
      </c>
      <c r="U230" s="70">
        <f>ZASOBY!W230-'ZASOBY-WŁ.'!U230</f>
        <v>0</v>
      </c>
      <c r="V230" s="70">
        <f>ZASOBY!X230-'ZASOBY-WŁ.'!V230</f>
        <v>0</v>
      </c>
      <c r="W230" s="66"/>
      <c r="X230" s="66">
        <v>1903</v>
      </c>
      <c r="Y230" s="71"/>
      <c r="Z230" s="4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  <c r="CQ230" s="217"/>
      <c r="CR230" s="217"/>
      <c r="CS230" s="217"/>
      <c r="CT230" s="217"/>
      <c r="CU230" s="217"/>
      <c r="CV230" s="217"/>
      <c r="CW230" s="217"/>
      <c r="CX230" s="217"/>
      <c r="CY230" s="217"/>
      <c r="CZ230" s="217"/>
      <c r="DA230" s="217"/>
      <c r="DB230" s="217"/>
      <c r="DC230" s="217"/>
      <c r="DD230" s="217"/>
      <c r="DE230" s="217"/>
      <c r="DF230" s="217"/>
      <c r="DG230" s="217"/>
      <c r="DH230" s="217"/>
      <c r="DI230" s="217"/>
      <c r="DJ230" s="217"/>
      <c r="DK230" s="217"/>
      <c r="DL230" s="217"/>
      <c r="DM230" s="217"/>
      <c r="DN230" s="217"/>
      <c r="DO230" s="217"/>
    </row>
    <row r="231" spans="1:119" ht="12.75" customHeight="1">
      <c r="A231" s="40">
        <v>2</v>
      </c>
      <c r="B231" s="77">
        <f t="shared" si="24"/>
        <v>223</v>
      </c>
      <c r="C231" s="41">
        <v>3144</v>
      </c>
      <c r="D231" s="191" t="s">
        <v>189</v>
      </c>
      <c r="E231" s="10" t="s">
        <v>28</v>
      </c>
      <c r="F231" s="10" t="s">
        <v>29</v>
      </c>
      <c r="G231" s="10" t="s">
        <v>76</v>
      </c>
      <c r="H231" s="154">
        <v>24</v>
      </c>
      <c r="I231" s="79">
        <v>1</v>
      </c>
      <c r="J231" s="170"/>
      <c r="K231" s="164">
        <f t="shared" si="20"/>
        <v>4</v>
      </c>
      <c r="L231" s="47">
        <f>ZASOBY!N231-'ZASOBY-WŁ.'!L231</f>
        <v>4</v>
      </c>
      <c r="M231" s="47">
        <f>ZASOBY!O231-'ZASOBY-WŁ.'!M231</f>
        <v>0</v>
      </c>
      <c r="N231" s="164">
        <f t="shared" si="21"/>
        <v>17</v>
      </c>
      <c r="O231" s="47">
        <f>ZASOBY!Q231-'ZASOBY-WŁ.'!O231</f>
        <v>17</v>
      </c>
      <c r="P231" s="47">
        <f>ZASOBY!R231-'ZASOBY-WŁ.'!P231</f>
        <v>0</v>
      </c>
      <c r="Q231" s="69">
        <f t="shared" si="22"/>
        <v>264.07</v>
      </c>
      <c r="R231" s="70">
        <f>ZASOBY!T231-'ZASOBY-WŁ.'!R231</f>
        <v>264.07</v>
      </c>
      <c r="S231" s="70">
        <f>ZASOBY!U231-'ZASOBY-WŁ.'!S231</f>
        <v>0</v>
      </c>
      <c r="T231" s="69">
        <f t="shared" si="23"/>
        <v>0</v>
      </c>
      <c r="U231" s="70">
        <f>ZASOBY!W231-'ZASOBY-WŁ.'!U231</f>
        <v>0</v>
      </c>
      <c r="V231" s="70">
        <f>ZASOBY!X231-'ZASOBY-WŁ.'!V231</f>
        <v>0</v>
      </c>
      <c r="W231" s="66"/>
      <c r="X231" s="66">
        <v>1903</v>
      </c>
      <c r="Y231" s="71"/>
      <c r="Z231" s="4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  <c r="DE231" s="217"/>
      <c r="DF231" s="217"/>
      <c r="DG231" s="217"/>
      <c r="DH231" s="217"/>
      <c r="DI231" s="217"/>
      <c r="DJ231" s="217"/>
      <c r="DK231" s="217"/>
      <c r="DL231" s="217"/>
      <c r="DM231" s="217"/>
      <c r="DN231" s="217"/>
      <c r="DO231" s="217"/>
    </row>
    <row r="232" spans="1:119" ht="12.75" customHeight="1">
      <c r="A232" s="40">
        <v>2</v>
      </c>
      <c r="B232" s="77">
        <f t="shared" si="24"/>
        <v>224</v>
      </c>
      <c r="C232" s="41">
        <v>3145</v>
      </c>
      <c r="D232" s="191" t="s">
        <v>189</v>
      </c>
      <c r="E232" s="10" t="s">
        <v>28</v>
      </c>
      <c r="F232" s="10" t="s">
        <v>29</v>
      </c>
      <c r="G232" s="10" t="s">
        <v>76</v>
      </c>
      <c r="H232" s="154">
        <v>30</v>
      </c>
      <c r="I232" s="79">
        <v>1</v>
      </c>
      <c r="J232" s="170"/>
      <c r="K232" s="164">
        <f t="shared" si="20"/>
        <v>4</v>
      </c>
      <c r="L232" s="47">
        <f>ZASOBY!N232-'ZASOBY-WŁ.'!L232</f>
        <v>3</v>
      </c>
      <c r="M232" s="47">
        <f>ZASOBY!O232-'ZASOBY-WŁ.'!M232</f>
        <v>1</v>
      </c>
      <c r="N232" s="164">
        <f t="shared" si="21"/>
        <v>12</v>
      </c>
      <c r="O232" s="47">
        <f>ZASOBY!Q232-'ZASOBY-WŁ.'!O232</f>
        <v>7</v>
      </c>
      <c r="P232" s="47">
        <f>ZASOBY!R232-'ZASOBY-WŁ.'!P232</f>
        <v>5</v>
      </c>
      <c r="Q232" s="69">
        <f t="shared" si="22"/>
        <v>246.49</v>
      </c>
      <c r="R232" s="70">
        <f>ZASOBY!T232-'ZASOBY-WŁ.'!R232</f>
        <v>131.16</v>
      </c>
      <c r="S232" s="70">
        <f>ZASOBY!U232-'ZASOBY-WŁ.'!S232</f>
        <v>115.33</v>
      </c>
      <c r="T232" s="69">
        <f t="shared" si="23"/>
        <v>0</v>
      </c>
      <c r="U232" s="70">
        <f>ZASOBY!W232-'ZASOBY-WŁ.'!U232</f>
        <v>0</v>
      </c>
      <c r="V232" s="70">
        <f>ZASOBY!X232-'ZASOBY-WŁ.'!V232</f>
        <v>0</v>
      </c>
      <c r="W232" s="66"/>
      <c r="X232" s="66">
        <v>1900</v>
      </c>
      <c r="Y232" s="71"/>
      <c r="Z232" s="4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  <c r="CQ232" s="217"/>
      <c r="CR232" s="217"/>
      <c r="CS232" s="217"/>
      <c r="CT232" s="217"/>
      <c r="CU232" s="217"/>
      <c r="CV232" s="217"/>
      <c r="CW232" s="217"/>
      <c r="CX232" s="217"/>
      <c r="CY232" s="217"/>
      <c r="CZ232" s="217"/>
      <c r="DA232" s="217"/>
      <c r="DB232" s="217"/>
      <c r="DC232" s="217"/>
      <c r="DD232" s="217"/>
      <c r="DE232" s="217"/>
      <c r="DF232" s="217"/>
      <c r="DG232" s="217"/>
      <c r="DH232" s="217"/>
      <c r="DI232" s="217"/>
      <c r="DJ232" s="217"/>
      <c r="DK232" s="217"/>
      <c r="DL232" s="217"/>
      <c r="DM232" s="217"/>
      <c r="DN232" s="217"/>
      <c r="DO232" s="217"/>
    </row>
    <row r="233" spans="1:119" ht="12.75" customHeight="1">
      <c r="A233" s="40">
        <v>2</v>
      </c>
      <c r="B233" s="78">
        <f t="shared" si="24"/>
        <v>225</v>
      </c>
      <c r="C233" s="51">
        <v>3158</v>
      </c>
      <c r="D233" s="192" t="s">
        <v>190</v>
      </c>
      <c r="E233" s="50" t="s">
        <v>28</v>
      </c>
      <c r="F233" s="50" t="s">
        <v>29</v>
      </c>
      <c r="G233" s="50" t="s">
        <v>76</v>
      </c>
      <c r="H233" s="155">
        <v>34</v>
      </c>
      <c r="I233" s="79"/>
      <c r="J233" s="170"/>
      <c r="K233" s="164">
        <f t="shared" si="20"/>
        <v>5</v>
      </c>
      <c r="L233" s="47">
        <f>ZASOBY!N233-'ZASOBY-WŁ.'!L233</f>
        <v>4</v>
      </c>
      <c r="M233" s="47">
        <f>ZASOBY!O233-'ZASOBY-WŁ.'!M233</f>
        <v>1</v>
      </c>
      <c r="N233" s="164">
        <f t="shared" si="21"/>
        <v>13</v>
      </c>
      <c r="O233" s="47">
        <f>ZASOBY!Q233-'ZASOBY-WŁ.'!O233</f>
        <v>12</v>
      </c>
      <c r="P233" s="47">
        <f>ZASOBY!R233-'ZASOBY-WŁ.'!P233</f>
        <v>1</v>
      </c>
      <c r="Q233" s="69">
        <f t="shared" si="22"/>
        <v>202.64</v>
      </c>
      <c r="R233" s="70">
        <f>ZASOBY!T233-'ZASOBY-WŁ.'!R233</f>
        <v>193.66</v>
      </c>
      <c r="S233" s="70">
        <f>ZASOBY!U233-'ZASOBY-WŁ.'!S233</f>
        <v>8.98</v>
      </c>
      <c r="T233" s="69">
        <f t="shared" si="23"/>
        <v>0</v>
      </c>
      <c r="U233" s="70">
        <f>ZASOBY!W233-'ZASOBY-WŁ.'!U233</f>
        <v>0</v>
      </c>
      <c r="V233" s="70">
        <f>ZASOBY!X233-'ZASOBY-WŁ.'!V233</f>
        <v>0</v>
      </c>
      <c r="W233" s="66"/>
      <c r="X233" s="66">
        <v>1901</v>
      </c>
      <c r="Y233" s="71"/>
      <c r="Z233" s="4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  <c r="CQ233" s="217"/>
      <c r="CR233" s="217"/>
      <c r="CS233" s="217"/>
      <c r="CT233" s="217"/>
      <c r="CU233" s="217"/>
      <c r="CV233" s="217"/>
      <c r="CW233" s="217"/>
      <c r="CX233" s="217"/>
      <c r="CY233" s="217"/>
      <c r="CZ233" s="217"/>
      <c r="DA233" s="217"/>
      <c r="DB233" s="217"/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7"/>
      <c r="DN233" s="217"/>
      <c r="DO233" s="217"/>
    </row>
    <row r="234" spans="1:119" ht="12.75" customHeight="1">
      <c r="A234" s="40">
        <v>2</v>
      </c>
      <c r="B234" s="78">
        <f t="shared" si="24"/>
        <v>226</v>
      </c>
      <c r="C234" s="51">
        <v>1104</v>
      </c>
      <c r="D234" s="192" t="s">
        <v>190</v>
      </c>
      <c r="E234" s="50" t="s">
        <v>34</v>
      </c>
      <c r="F234" s="50" t="s">
        <v>29</v>
      </c>
      <c r="G234" s="50" t="s">
        <v>182</v>
      </c>
      <c r="H234" s="159" t="s">
        <v>143</v>
      </c>
      <c r="I234" s="79"/>
      <c r="J234" s="170"/>
      <c r="K234" s="164">
        <f t="shared" si="20"/>
        <v>30</v>
      </c>
      <c r="L234" s="47">
        <f>ZASOBY!N234-'ZASOBY-WŁ.'!L234</f>
        <v>30</v>
      </c>
      <c r="M234" s="47">
        <f>ZASOBY!O234-'ZASOBY-WŁ.'!M234</f>
        <v>0</v>
      </c>
      <c r="N234" s="164">
        <f t="shared" si="21"/>
        <v>101</v>
      </c>
      <c r="O234" s="47">
        <f>ZASOBY!Q234-'ZASOBY-WŁ.'!O234</f>
        <v>101</v>
      </c>
      <c r="P234" s="47">
        <f>ZASOBY!R234-'ZASOBY-WŁ.'!P234</f>
        <v>0</v>
      </c>
      <c r="Q234" s="69">
        <f t="shared" si="22"/>
        <v>1281.1799999999998</v>
      </c>
      <c r="R234" s="70">
        <f>ZASOBY!T234-'ZASOBY-WŁ.'!R234</f>
        <v>1281.1799999999998</v>
      </c>
      <c r="S234" s="70">
        <f>ZASOBY!U234-'ZASOBY-WŁ.'!S234</f>
        <v>0</v>
      </c>
      <c r="T234" s="69">
        <f t="shared" si="23"/>
        <v>1281.1799999999998</v>
      </c>
      <c r="U234" s="70">
        <f>ZASOBY!W234-'ZASOBY-WŁ.'!U234</f>
        <v>1281.1799999999998</v>
      </c>
      <c r="V234" s="70">
        <f>ZASOBY!X234-'ZASOBY-WŁ.'!V234</f>
        <v>0</v>
      </c>
      <c r="W234" s="66"/>
      <c r="X234" s="66">
        <v>1970</v>
      </c>
      <c r="Y234" s="71"/>
      <c r="Z234" s="4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  <c r="CW234" s="217"/>
      <c r="CX234" s="217"/>
      <c r="CY234" s="217"/>
      <c r="CZ234" s="217"/>
      <c r="DA234" s="217"/>
      <c r="DB234" s="217"/>
      <c r="DC234" s="217"/>
      <c r="DD234" s="217"/>
      <c r="DE234" s="217"/>
      <c r="DF234" s="217"/>
      <c r="DG234" s="217"/>
      <c r="DH234" s="217"/>
      <c r="DI234" s="217"/>
      <c r="DJ234" s="217"/>
      <c r="DK234" s="217"/>
      <c r="DL234" s="217"/>
      <c r="DM234" s="217"/>
      <c r="DN234" s="217"/>
      <c r="DO234" s="217"/>
    </row>
    <row r="235" spans="1:119" ht="12.75" customHeight="1">
      <c r="A235" s="40">
        <v>2</v>
      </c>
      <c r="B235" s="77">
        <f t="shared" si="24"/>
        <v>227</v>
      </c>
      <c r="C235" s="41">
        <v>3149</v>
      </c>
      <c r="D235" s="191" t="s">
        <v>189</v>
      </c>
      <c r="E235" s="10" t="s">
        <v>28</v>
      </c>
      <c r="F235" s="10" t="s">
        <v>29</v>
      </c>
      <c r="G235" s="10" t="s">
        <v>76</v>
      </c>
      <c r="H235" s="154">
        <v>51</v>
      </c>
      <c r="I235" s="79">
        <v>1</v>
      </c>
      <c r="J235" s="170"/>
      <c r="K235" s="164">
        <f t="shared" si="20"/>
        <v>7</v>
      </c>
      <c r="L235" s="47">
        <f>ZASOBY!N235-'ZASOBY-WŁ.'!L235</f>
        <v>7</v>
      </c>
      <c r="M235" s="47">
        <f>ZASOBY!O235-'ZASOBY-WŁ.'!M235</f>
        <v>0</v>
      </c>
      <c r="N235" s="164">
        <f t="shared" si="21"/>
        <v>22</v>
      </c>
      <c r="O235" s="47">
        <f>ZASOBY!Q235-'ZASOBY-WŁ.'!O235</f>
        <v>22</v>
      </c>
      <c r="P235" s="47">
        <f>ZASOBY!R235-'ZASOBY-WŁ.'!P235</f>
        <v>0</v>
      </c>
      <c r="Q235" s="69">
        <f t="shared" si="22"/>
        <v>319.06</v>
      </c>
      <c r="R235" s="70">
        <f>ZASOBY!T235-'ZASOBY-WŁ.'!R235</f>
        <v>319.06</v>
      </c>
      <c r="S235" s="70">
        <f>ZASOBY!U235-'ZASOBY-WŁ.'!S235</f>
        <v>0</v>
      </c>
      <c r="T235" s="69">
        <f t="shared" si="23"/>
        <v>0</v>
      </c>
      <c r="U235" s="70">
        <f>ZASOBY!W235-'ZASOBY-WŁ.'!U235</f>
        <v>0</v>
      </c>
      <c r="V235" s="70">
        <f>ZASOBY!X235-'ZASOBY-WŁ.'!V235</f>
        <v>0</v>
      </c>
      <c r="W235" s="66"/>
      <c r="X235" s="66">
        <v>1900</v>
      </c>
      <c r="Y235" s="71"/>
      <c r="Z235" s="4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</row>
    <row r="236" spans="1:119" ht="12.75" customHeight="1">
      <c r="A236" s="40">
        <v>2</v>
      </c>
      <c r="B236" s="78">
        <f t="shared" si="24"/>
        <v>228</v>
      </c>
      <c r="C236" s="51">
        <v>6020</v>
      </c>
      <c r="D236" s="192" t="s">
        <v>190</v>
      </c>
      <c r="E236" s="50" t="s">
        <v>34</v>
      </c>
      <c r="F236" s="50" t="s">
        <v>29</v>
      </c>
      <c r="G236" s="50" t="s">
        <v>144</v>
      </c>
      <c r="H236" s="155" t="s">
        <v>145</v>
      </c>
      <c r="I236" s="79"/>
      <c r="J236" s="170"/>
      <c r="K236" s="164">
        <f t="shared" si="20"/>
        <v>1</v>
      </c>
      <c r="L236" s="47">
        <f>ZASOBY!N236-'ZASOBY-WŁ.'!L236</f>
        <v>0</v>
      </c>
      <c r="M236" s="47">
        <f>ZASOBY!O236-'ZASOBY-WŁ.'!M236</f>
        <v>1</v>
      </c>
      <c r="N236" s="164">
        <f t="shared" si="21"/>
        <v>2</v>
      </c>
      <c r="O236" s="47">
        <f>ZASOBY!Q236-'ZASOBY-WŁ.'!O236</f>
        <v>0</v>
      </c>
      <c r="P236" s="47">
        <f>ZASOBY!R236-'ZASOBY-WŁ.'!P236</f>
        <v>2</v>
      </c>
      <c r="Q236" s="69">
        <f t="shared" si="22"/>
        <v>45.39999999999998</v>
      </c>
      <c r="R236" s="70">
        <f>ZASOBY!T236-'ZASOBY-WŁ.'!R236</f>
        <v>0</v>
      </c>
      <c r="S236" s="70">
        <f>ZASOBY!U236-'ZASOBY-WŁ.'!S236</f>
        <v>45.39999999999998</v>
      </c>
      <c r="T236" s="69">
        <f t="shared" si="23"/>
        <v>45.400000000000006</v>
      </c>
      <c r="U236" s="70">
        <f>ZASOBY!W236-'ZASOBY-WŁ.'!U236</f>
        <v>0</v>
      </c>
      <c r="V236" s="70">
        <f>ZASOBY!X236-'ZASOBY-WŁ.'!V236</f>
        <v>45.400000000000006</v>
      </c>
      <c r="W236" s="66"/>
      <c r="X236" s="66">
        <v>1973</v>
      </c>
      <c r="Y236" s="71"/>
      <c r="Z236" s="4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  <c r="CW236" s="217"/>
      <c r="CX236" s="217"/>
      <c r="CY236" s="217"/>
      <c r="CZ236" s="217"/>
      <c r="DA236" s="217"/>
      <c r="DB236" s="217"/>
      <c r="DC236" s="217"/>
      <c r="DD236" s="217"/>
      <c r="DE236" s="217"/>
      <c r="DF236" s="217"/>
      <c r="DG236" s="217"/>
      <c r="DH236" s="217"/>
      <c r="DI236" s="217"/>
      <c r="DJ236" s="217"/>
      <c r="DK236" s="217"/>
      <c r="DL236" s="217"/>
      <c r="DM236" s="217"/>
      <c r="DN236" s="217"/>
      <c r="DO236" s="217"/>
    </row>
    <row r="237" spans="1:119" ht="12.75" customHeight="1">
      <c r="A237" s="40">
        <v>2</v>
      </c>
      <c r="B237" s="77">
        <f t="shared" si="24"/>
        <v>229</v>
      </c>
      <c r="C237" s="41">
        <v>3151</v>
      </c>
      <c r="D237" s="191" t="s">
        <v>189</v>
      </c>
      <c r="E237" s="10" t="s">
        <v>28</v>
      </c>
      <c r="F237" s="10" t="s">
        <v>29</v>
      </c>
      <c r="G237" s="10" t="s">
        <v>76</v>
      </c>
      <c r="H237" s="154">
        <v>69</v>
      </c>
      <c r="I237" s="79">
        <v>1</v>
      </c>
      <c r="J237" s="170"/>
      <c r="K237" s="164">
        <f t="shared" si="20"/>
        <v>7</v>
      </c>
      <c r="L237" s="47">
        <f>ZASOBY!N237-'ZASOBY-WŁ.'!L237</f>
        <v>6</v>
      </c>
      <c r="M237" s="47">
        <f>ZASOBY!O237-'ZASOBY-WŁ.'!M237</f>
        <v>1</v>
      </c>
      <c r="N237" s="164">
        <f t="shared" si="21"/>
        <v>20</v>
      </c>
      <c r="O237" s="47">
        <f>ZASOBY!Q237-'ZASOBY-WŁ.'!O237</f>
        <v>19</v>
      </c>
      <c r="P237" s="47">
        <f>ZASOBY!R237-'ZASOBY-WŁ.'!P237</f>
        <v>1</v>
      </c>
      <c r="Q237" s="69">
        <f t="shared" si="22"/>
        <v>341.44999999999993</v>
      </c>
      <c r="R237" s="70">
        <f>ZASOBY!T237-'ZASOBY-WŁ.'!R237</f>
        <v>326.35999999999996</v>
      </c>
      <c r="S237" s="70">
        <f>ZASOBY!U237-'ZASOBY-WŁ.'!S237</f>
        <v>15.09</v>
      </c>
      <c r="T237" s="69">
        <f t="shared" si="23"/>
        <v>0</v>
      </c>
      <c r="U237" s="70">
        <f>ZASOBY!W237-'ZASOBY-WŁ.'!U237</f>
        <v>0</v>
      </c>
      <c r="V237" s="70">
        <f>ZASOBY!X237-'ZASOBY-WŁ.'!V237</f>
        <v>0</v>
      </c>
      <c r="W237" s="66"/>
      <c r="X237" s="66">
        <v>1900</v>
      </c>
      <c r="Y237" s="71"/>
      <c r="Z237" s="4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</row>
    <row r="238" spans="1:119" ht="12.75" customHeight="1">
      <c r="A238" s="40">
        <v>2</v>
      </c>
      <c r="B238" s="78">
        <f t="shared" si="24"/>
        <v>230</v>
      </c>
      <c r="C238" s="51">
        <v>3152</v>
      </c>
      <c r="D238" s="192" t="s">
        <v>190</v>
      </c>
      <c r="E238" s="50" t="s">
        <v>28</v>
      </c>
      <c r="F238" s="50" t="s">
        <v>29</v>
      </c>
      <c r="G238" s="50" t="s">
        <v>144</v>
      </c>
      <c r="H238" s="155">
        <v>82</v>
      </c>
      <c r="I238" s="79"/>
      <c r="J238" s="170"/>
      <c r="K238" s="164">
        <f t="shared" si="20"/>
        <v>2</v>
      </c>
      <c r="L238" s="47">
        <f>ZASOBY!N238-'ZASOBY-WŁ.'!L238</f>
        <v>2</v>
      </c>
      <c r="M238" s="47">
        <f>ZASOBY!O238-'ZASOBY-WŁ.'!M238</f>
        <v>0</v>
      </c>
      <c r="N238" s="164">
        <f t="shared" si="21"/>
        <v>7</v>
      </c>
      <c r="O238" s="47">
        <f>ZASOBY!Q238-'ZASOBY-WŁ.'!O238</f>
        <v>7</v>
      </c>
      <c r="P238" s="47">
        <f>ZASOBY!R238-'ZASOBY-WŁ.'!P238</f>
        <v>0</v>
      </c>
      <c r="Q238" s="69">
        <f t="shared" si="22"/>
        <v>153.22999999999996</v>
      </c>
      <c r="R238" s="70">
        <f>ZASOBY!T238-'ZASOBY-WŁ.'!R238</f>
        <v>153.22999999999996</v>
      </c>
      <c r="S238" s="70">
        <f>ZASOBY!U238-'ZASOBY-WŁ.'!S238</f>
        <v>0</v>
      </c>
      <c r="T238" s="69">
        <f t="shared" si="23"/>
        <v>0</v>
      </c>
      <c r="U238" s="70">
        <f>ZASOBY!W238-'ZASOBY-WŁ.'!U238</f>
        <v>0</v>
      </c>
      <c r="V238" s="70">
        <f>ZASOBY!X238-'ZASOBY-WŁ.'!V238</f>
        <v>0</v>
      </c>
      <c r="W238" s="66"/>
      <c r="X238" s="66">
        <v>1900</v>
      </c>
      <c r="Y238" s="71"/>
      <c r="Z238" s="4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  <c r="DH238" s="217"/>
      <c r="DI238" s="217"/>
      <c r="DJ238" s="217"/>
      <c r="DK238" s="217"/>
      <c r="DL238" s="217"/>
      <c r="DM238" s="217"/>
      <c r="DN238" s="217"/>
      <c r="DO238" s="217"/>
    </row>
    <row r="239" spans="1:119" ht="12.75" customHeight="1">
      <c r="A239" s="40">
        <v>2</v>
      </c>
      <c r="B239" s="77">
        <f t="shared" si="24"/>
        <v>231</v>
      </c>
      <c r="C239" s="41">
        <v>6027</v>
      </c>
      <c r="D239" s="191" t="s">
        <v>189</v>
      </c>
      <c r="E239" s="10" t="s">
        <v>28</v>
      </c>
      <c r="F239" s="10" t="s">
        <v>29</v>
      </c>
      <c r="G239" s="10" t="s">
        <v>76</v>
      </c>
      <c r="H239" s="154">
        <v>83</v>
      </c>
      <c r="I239" s="79"/>
      <c r="J239" s="170">
        <v>1</v>
      </c>
      <c r="K239" s="164">
        <f t="shared" si="20"/>
        <v>1</v>
      </c>
      <c r="L239" s="47">
        <f>ZASOBY!N239-'ZASOBY-WŁ.'!L239</f>
        <v>0</v>
      </c>
      <c r="M239" s="47">
        <f>ZASOBY!O239-'ZASOBY-WŁ.'!M239</f>
        <v>1</v>
      </c>
      <c r="N239" s="164">
        <f t="shared" si="21"/>
        <v>16</v>
      </c>
      <c r="O239" s="47">
        <f>ZASOBY!Q239-'ZASOBY-WŁ.'!O239</f>
        <v>0</v>
      </c>
      <c r="P239" s="47">
        <f>ZASOBY!R239-'ZASOBY-WŁ.'!P239</f>
        <v>16</v>
      </c>
      <c r="Q239" s="69">
        <f t="shared" si="22"/>
        <v>937.49</v>
      </c>
      <c r="R239" s="70">
        <f>ZASOBY!T239-'ZASOBY-WŁ.'!R239</f>
        <v>0</v>
      </c>
      <c r="S239" s="70">
        <f>ZASOBY!U239-'ZASOBY-WŁ.'!S239</f>
        <v>937.49</v>
      </c>
      <c r="T239" s="69">
        <f t="shared" si="23"/>
        <v>0</v>
      </c>
      <c r="U239" s="70">
        <f>ZASOBY!W239-'ZASOBY-WŁ.'!U239</f>
        <v>0</v>
      </c>
      <c r="V239" s="70">
        <f>ZASOBY!X239-'ZASOBY-WŁ.'!V239</f>
        <v>0</v>
      </c>
      <c r="W239" s="66"/>
      <c r="X239" s="171">
        <v>1920</v>
      </c>
      <c r="Y239" s="71"/>
      <c r="Z239" s="4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17"/>
      <c r="DD239" s="217"/>
      <c r="DE239" s="217"/>
      <c r="DF239" s="217"/>
      <c r="DG239" s="217"/>
      <c r="DH239" s="217"/>
      <c r="DI239" s="217"/>
      <c r="DJ239" s="217"/>
      <c r="DK239" s="217"/>
      <c r="DL239" s="217"/>
      <c r="DM239" s="217"/>
      <c r="DN239" s="217"/>
      <c r="DO239" s="217"/>
    </row>
    <row r="240" spans="1:119" ht="12.75" customHeight="1">
      <c r="A240" s="40">
        <v>2</v>
      </c>
      <c r="B240" s="77">
        <f t="shared" si="24"/>
        <v>232</v>
      </c>
      <c r="C240" s="41">
        <v>3153</v>
      </c>
      <c r="D240" s="191" t="s">
        <v>189</v>
      </c>
      <c r="E240" s="10" t="s">
        <v>28</v>
      </c>
      <c r="F240" s="10" t="s">
        <v>29</v>
      </c>
      <c r="G240" s="10" t="s">
        <v>76</v>
      </c>
      <c r="H240" s="154">
        <v>87</v>
      </c>
      <c r="I240" s="79">
        <v>1</v>
      </c>
      <c r="J240" s="170"/>
      <c r="K240" s="164">
        <f t="shared" si="20"/>
        <v>4</v>
      </c>
      <c r="L240" s="47">
        <f>ZASOBY!N240-'ZASOBY-WŁ.'!L240</f>
        <v>4</v>
      </c>
      <c r="M240" s="47">
        <f>ZASOBY!O240-'ZASOBY-WŁ.'!M240</f>
        <v>0</v>
      </c>
      <c r="N240" s="164">
        <f t="shared" si="21"/>
        <v>12</v>
      </c>
      <c r="O240" s="47">
        <f>ZASOBY!Q240-'ZASOBY-WŁ.'!O240</f>
        <v>12</v>
      </c>
      <c r="P240" s="47">
        <f>ZASOBY!R240-'ZASOBY-WŁ.'!P240</f>
        <v>0</v>
      </c>
      <c r="Q240" s="69">
        <f t="shared" si="22"/>
        <v>167.09</v>
      </c>
      <c r="R240" s="70">
        <f>ZASOBY!T240-'ZASOBY-WŁ.'!R240</f>
        <v>167.09</v>
      </c>
      <c r="S240" s="70">
        <f>ZASOBY!U240-'ZASOBY-WŁ.'!S240</f>
        <v>0</v>
      </c>
      <c r="T240" s="69">
        <f t="shared" si="23"/>
        <v>0</v>
      </c>
      <c r="U240" s="70">
        <f>ZASOBY!W240-'ZASOBY-WŁ.'!U240</f>
        <v>0</v>
      </c>
      <c r="V240" s="70">
        <f>ZASOBY!X240-'ZASOBY-WŁ.'!V240</f>
        <v>0</v>
      </c>
      <c r="W240" s="66"/>
      <c r="X240" s="66">
        <v>1920</v>
      </c>
      <c r="Y240" s="237" t="s">
        <v>159</v>
      </c>
      <c r="Z240" s="4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  <c r="CQ240" s="217"/>
      <c r="CR240" s="217"/>
      <c r="CS240" s="217"/>
      <c r="CT240" s="217"/>
      <c r="CU240" s="217"/>
      <c r="CV240" s="217"/>
      <c r="CW240" s="217"/>
      <c r="CX240" s="217"/>
      <c r="CY240" s="217"/>
      <c r="CZ240" s="217"/>
      <c r="DA240" s="217"/>
      <c r="DB240" s="217"/>
      <c r="DC240" s="217"/>
      <c r="DD240" s="217"/>
      <c r="DE240" s="217"/>
      <c r="DF240" s="217"/>
      <c r="DG240" s="217"/>
      <c r="DH240" s="217"/>
      <c r="DI240" s="217"/>
      <c r="DJ240" s="217"/>
      <c r="DK240" s="217"/>
      <c r="DL240" s="217"/>
      <c r="DM240" s="217"/>
      <c r="DN240" s="217"/>
      <c r="DO240" s="217"/>
    </row>
    <row r="241" spans="1:119" ht="12.75" customHeight="1">
      <c r="A241" s="40">
        <v>2</v>
      </c>
      <c r="B241" s="78">
        <f t="shared" si="24"/>
        <v>233</v>
      </c>
      <c r="C241" s="51">
        <v>3154</v>
      </c>
      <c r="D241" s="192" t="s">
        <v>190</v>
      </c>
      <c r="E241" s="50" t="s">
        <v>28</v>
      </c>
      <c r="F241" s="50" t="s">
        <v>29</v>
      </c>
      <c r="G241" s="50" t="s">
        <v>144</v>
      </c>
      <c r="H241" s="155">
        <v>93</v>
      </c>
      <c r="I241" s="79"/>
      <c r="J241" s="170"/>
      <c r="K241" s="164">
        <f t="shared" si="20"/>
        <v>3</v>
      </c>
      <c r="L241" s="47">
        <f>ZASOBY!N241-'ZASOBY-WŁ.'!L241</f>
        <v>3</v>
      </c>
      <c r="M241" s="47">
        <f>ZASOBY!O241-'ZASOBY-WŁ.'!M241</f>
        <v>0</v>
      </c>
      <c r="N241" s="164">
        <f t="shared" si="21"/>
        <v>12</v>
      </c>
      <c r="O241" s="47">
        <f>ZASOBY!Q241-'ZASOBY-WŁ.'!O241</f>
        <v>12</v>
      </c>
      <c r="P241" s="47">
        <f>ZASOBY!R241-'ZASOBY-WŁ.'!P241</f>
        <v>0</v>
      </c>
      <c r="Q241" s="69">
        <f t="shared" si="22"/>
        <v>217.9</v>
      </c>
      <c r="R241" s="70">
        <f>ZASOBY!T241-'ZASOBY-WŁ.'!R241</f>
        <v>217.9</v>
      </c>
      <c r="S241" s="70">
        <f>ZASOBY!U241-'ZASOBY-WŁ.'!S241</f>
        <v>0</v>
      </c>
      <c r="T241" s="69">
        <f t="shared" si="23"/>
        <v>0</v>
      </c>
      <c r="U241" s="70">
        <f>ZASOBY!W241-'ZASOBY-WŁ.'!U241</f>
        <v>0</v>
      </c>
      <c r="V241" s="70">
        <f>ZASOBY!X241-'ZASOBY-WŁ.'!V241</f>
        <v>0</v>
      </c>
      <c r="W241" s="66"/>
      <c r="X241" s="66">
        <v>1906</v>
      </c>
      <c r="Y241" s="71"/>
      <c r="Z241" s="4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BN241" s="217"/>
      <c r="BO241" s="217"/>
      <c r="BP241" s="217"/>
      <c r="BQ241" s="217"/>
      <c r="BR241" s="217"/>
      <c r="BS241" s="217"/>
      <c r="BT241" s="217"/>
      <c r="BU241" s="217"/>
      <c r="BV241" s="217"/>
      <c r="BW241" s="217"/>
      <c r="BX241" s="217"/>
      <c r="BY241" s="217"/>
      <c r="BZ241" s="217"/>
      <c r="CA241" s="217"/>
      <c r="CB241" s="217"/>
      <c r="CC241" s="217"/>
      <c r="CD241" s="217"/>
      <c r="CE241" s="217"/>
      <c r="CF241" s="217"/>
      <c r="CG241" s="217"/>
      <c r="CH241" s="217"/>
      <c r="CI241" s="217"/>
      <c r="CJ241" s="217"/>
      <c r="CK241" s="217"/>
      <c r="CL241" s="217"/>
      <c r="CM241" s="217"/>
      <c r="CN241" s="217"/>
      <c r="CO241" s="217"/>
      <c r="CP241" s="217"/>
      <c r="CQ241" s="217"/>
      <c r="CR241" s="217"/>
      <c r="CS241" s="217"/>
      <c r="CT241" s="217"/>
      <c r="CU241" s="217"/>
      <c r="CV241" s="217"/>
      <c r="CW241" s="217"/>
      <c r="CX241" s="217"/>
      <c r="CY241" s="217"/>
      <c r="CZ241" s="217"/>
      <c r="DA241" s="217"/>
      <c r="DB241" s="217"/>
      <c r="DC241" s="217"/>
      <c r="DD241" s="217"/>
      <c r="DE241" s="217"/>
      <c r="DF241" s="217"/>
      <c r="DG241" s="217"/>
      <c r="DH241" s="217"/>
      <c r="DI241" s="217"/>
      <c r="DJ241" s="217"/>
      <c r="DK241" s="217"/>
      <c r="DL241" s="217"/>
      <c r="DM241" s="217"/>
      <c r="DN241" s="217"/>
      <c r="DO241" s="217"/>
    </row>
    <row r="242" spans="1:119" ht="12.75" customHeight="1">
      <c r="A242" s="40">
        <v>2</v>
      </c>
      <c r="B242" s="78">
        <f t="shared" si="24"/>
        <v>234</v>
      </c>
      <c r="C242" s="51">
        <v>3155</v>
      </c>
      <c r="D242" s="192" t="s">
        <v>190</v>
      </c>
      <c r="E242" s="50" t="s">
        <v>28</v>
      </c>
      <c r="F242" s="50" t="s">
        <v>29</v>
      </c>
      <c r="G242" s="50" t="s">
        <v>76</v>
      </c>
      <c r="H242" s="155">
        <v>95</v>
      </c>
      <c r="I242" s="79"/>
      <c r="J242" s="170"/>
      <c r="K242" s="164">
        <f t="shared" si="20"/>
        <v>5</v>
      </c>
      <c r="L242" s="47">
        <f>ZASOBY!N242-'ZASOBY-WŁ.'!L242</f>
        <v>5</v>
      </c>
      <c r="M242" s="47">
        <f>ZASOBY!O242-'ZASOBY-WŁ.'!M242</f>
        <v>0</v>
      </c>
      <c r="N242" s="164">
        <f t="shared" si="21"/>
        <v>19</v>
      </c>
      <c r="O242" s="47">
        <f>ZASOBY!Q242-'ZASOBY-WŁ.'!O242</f>
        <v>19</v>
      </c>
      <c r="P242" s="47">
        <f>ZASOBY!R242-'ZASOBY-WŁ.'!P242</f>
        <v>0</v>
      </c>
      <c r="Q242" s="69">
        <f t="shared" si="22"/>
        <v>315.85</v>
      </c>
      <c r="R242" s="70">
        <f>ZASOBY!T242-'ZASOBY-WŁ.'!R242</f>
        <v>315.85</v>
      </c>
      <c r="S242" s="70">
        <f>ZASOBY!U242-'ZASOBY-WŁ.'!S242</f>
        <v>0</v>
      </c>
      <c r="T242" s="69">
        <f t="shared" si="23"/>
        <v>0</v>
      </c>
      <c r="U242" s="70">
        <f>ZASOBY!W242-'ZASOBY-WŁ.'!U242</f>
        <v>0</v>
      </c>
      <c r="V242" s="70">
        <f>ZASOBY!X242-'ZASOBY-WŁ.'!V242</f>
        <v>0</v>
      </c>
      <c r="W242" s="66"/>
      <c r="X242" s="66">
        <v>1900</v>
      </c>
      <c r="Y242" s="71"/>
      <c r="Z242" s="4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  <c r="CF242" s="217"/>
      <c r="CG242" s="217"/>
      <c r="CH242" s="217"/>
      <c r="CI242" s="217"/>
      <c r="CJ242" s="217"/>
      <c r="CK242" s="217"/>
      <c r="CL242" s="217"/>
      <c r="CM242" s="217"/>
      <c r="CN242" s="217"/>
      <c r="CO242" s="217"/>
      <c r="CP242" s="217"/>
      <c r="CQ242" s="217"/>
      <c r="CR242" s="217"/>
      <c r="CS242" s="217"/>
      <c r="CT242" s="217"/>
      <c r="CU242" s="217"/>
      <c r="CV242" s="217"/>
      <c r="CW242" s="217"/>
      <c r="CX242" s="217"/>
      <c r="CY242" s="217"/>
      <c r="CZ242" s="217"/>
      <c r="DA242" s="217"/>
      <c r="DB242" s="217"/>
      <c r="DC242" s="217"/>
      <c r="DD242" s="217"/>
      <c r="DE242" s="217"/>
      <c r="DF242" s="217"/>
      <c r="DG242" s="217"/>
      <c r="DH242" s="217"/>
      <c r="DI242" s="217"/>
      <c r="DJ242" s="217"/>
      <c r="DK242" s="217"/>
      <c r="DL242" s="217"/>
      <c r="DM242" s="217"/>
      <c r="DN242" s="217"/>
      <c r="DO242" s="217"/>
    </row>
    <row r="243" spans="1:119" ht="12.75" customHeight="1">
      <c r="A243" s="40">
        <v>2</v>
      </c>
      <c r="B243" s="77">
        <f t="shared" si="24"/>
        <v>235</v>
      </c>
      <c r="C243" s="41">
        <v>2003</v>
      </c>
      <c r="D243" s="191" t="s">
        <v>189</v>
      </c>
      <c r="E243" s="10" t="s">
        <v>28</v>
      </c>
      <c r="F243" s="10" t="s">
        <v>29</v>
      </c>
      <c r="G243" s="10" t="s">
        <v>76</v>
      </c>
      <c r="H243" s="154">
        <v>97</v>
      </c>
      <c r="I243" s="79">
        <v>1</v>
      </c>
      <c r="J243" s="170"/>
      <c r="K243" s="164">
        <f t="shared" si="20"/>
        <v>5</v>
      </c>
      <c r="L243" s="47">
        <f>ZASOBY!N243-'ZASOBY-WŁ.'!L243</f>
        <v>5</v>
      </c>
      <c r="M243" s="47">
        <f>ZASOBY!O243-'ZASOBY-WŁ.'!M243</f>
        <v>0</v>
      </c>
      <c r="N243" s="164">
        <f t="shared" si="21"/>
        <v>12</v>
      </c>
      <c r="O243" s="47">
        <f>ZASOBY!Q243-'ZASOBY-WŁ.'!O243</f>
        <v>12</v>
      </c>
      <c r="P243" s="47">
        <f>ZASOBY!R243-'ZASOBY-WŁ.'!P243</f>
        <v>0</v>
      </c>
      <c r="Q243" s="69">
        <f t="shared" si="22"/>
        <v>207.84</v>
      </c>
      <c r="R243" s="70">
        <f>ZASOBY!T243-'ZASOBY-WŁ.'!R243</f>
        <v>207.84</v>
      </c>
      <c r="S243" s="70">
        <f>ZASOBY!U243-'ZASOBY-WŁ.'!S243</f>
        <v>0</v>
      </c>
      <c r="T243" s="69">
        <f t="shared" si="23"/>
        <v>0</v>
      </c>
      <c r="U243" s="70">
        <f>ZASOBY!W243-'ZASOBY-WŁ.'!U243</f>
        <v>0</v>
      </c>
      <c r="V243" s="70">
        <f>ZASOBY!X243-'ZASOBY-WŁ.'!V243</f>
        <v>0</v>
      </c>
      <c r="W243" s="66"/>
      <c r="X243" s="66">
        <v>1900</v>
      </c>
      <c r="Y243" s="71"/>
      <c r="Z243" s="4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BN243" s="217"/>
      <c r="BO243" s="217"/>
      <c r="BP243" s="217"/>
      <c r="BQ243" s="217"/>
      <c r="BR243" s="217"/>
      <c r="BS243" s="217"/>
      <c r="BT243" s="217"/>
      <c r="BU243" s="217"/>
      <c r="BV243" s="217"/>
      <c r="BW243" s="217"/>
      <c r="BX243" s="217"/>
      <c r="BY243" s="217"/>
      <c r="BZ243" s="217"/>
      <c r="CA243" s="217"/>
      <c r="CB243" s="217"/>
      <c r="CC243" s="217"/>
      <c r="CD243" s="217"/>
      <c r="CE243" s="217"/>
      <c r="CF243" s="217"/>
      <c r="CG243" s="217"/>
      <c r="CH243" s="217"/>
      <c r="CI243" s="217"/>
      <c r="CJ243" s="217"/>
      <c r="CK243" s="217"/>
      <c r="CL243" s="217"/>
      <c r="CM243" s="217"/>
      <c r="CN243" s="217"/>
      <c r="CO243" s="217"/>
      <c r="CP243" s="217"/>
      <c r="CQ243" s="217"/>
      <c r="CR243" s="217"/>
      <c r="CS243" s="217"/>
      <c r="CT243" s="217"/>
      <c r="CU243" s="217"/>
      <c r="CV243" s="217"/>
      <c r="CW243" s="217"/>
      <c r="CX243" s="217"/>
      <c r="CY243" s="217"/>
      <c r="CZ243" s="217"/>
      <c r="DA243" s="217"/>
      <c r="DB243" s="217"/>
      <c r="DC243" s="217"/>
      <c r="DD243" s="217"/>
      <c r="DE243" s="217"/>
      <c r="DF243" s="217"/>
      <c r="DG243" s="217"/>
      <c r="DH243" s="217"/>
      <c r="DI243" s="217"/>
      <c r="DJ243" s="217"/>
      <c r="DK243" s="217"/>
      <c r="DL243" s="217"/>
      <c r="DM243" s="217"/>
      <c r="DN243" s="217"/>
      <c r="DO243" s="217"/>
    </row>
    <row r="244" spans="1:119" ht="12.75" customHeight="1">
      <c r="A244" s="40">
        <v>4</v>
      </c>
      <c r="B244" s="78">
        <f t="shared" si="24"/>
        <v>236</v>
      </c>
      <c r="C244" s="51">
        <v>1112</v>
      </c>
      <c r="D244" s="192" t="s">
        <v>190</v>
      </c>
      <c r="E244" s="50" t="s">
        <v>34</v>
      </c>
      <c r="F244" s="50" t="s">
        <v>29</v>
      </c>
      <c r="G244" s="50" t="s">
        <v>148</v>
      </c>
      <c r="H244" s="155" t="s">
        <v>147</v>
      </c>
      <c r="I244" s="79"/>
      <c r="J244" s="170"/>
      <c r="K244" s="164">
        <f t="shared" si="20"/>
        <v>32</v>
      </c>
      <c r="L244" s="47">
        <f>ZASOBY!N244-'ZASOBY-WŁ.'!L244</f>
        <v>31</v>
      </c>
      <c r="M244" s="47">
        <f>ZASOBY!O244-'ZASOBY-WŁ.'!M244</f>
        <v>1</v>
      </c>
      <c r="N244" s="164">
        <f t="shared" si="21"/>
        <v>113</v>
      </c>
      <c r="O244" s="47">
        <f>ZASOBY!Q244-'ZASOBY-WŁ.'!O244</f>
        <v>108</v>
      </c>
      <c r="P244" s="47">
        <f>ZASOBY!R244-'ZASOBY-WŁ.'!P244</f>
        <v>5</v>
      </c>
      <c r="Q244" s="69">
        <f t="shared" si="22"/>
        <v>1886.9300000000003</v>
      </c>
      <c r="R244" s="70">
        <f>ZASOBY!T244-'ZASOBY-WŁ.'!R244</f>
        <v>1813.5600000000002</v>
      </c>
      <c r="S244" s="70">
        <f>ZASOBY!U244-'ZASOBY-WŁ.'!S244</f>
        <v>73.37</v>
      </c>
      <c r="T244" s="69">
        <f t="shared" si="23"/>
        <v>1886.9300000000003</v>
      </c>
      <c r="U244" s="70">
        <f>ZASOBY!W244-'ZASOBY-WŁ.'!U244</f>
        <v>1813.5600000000002</v>
      </c>
      <c r="V244" s="70">
        <f>ZASOBY!X244-'ZASOBY-WŁ.'!V244</f>
        <v>73.37</v>
      </c>
      <c r="W244" s="66"/>
      <c r="X244" s="66">
        <v>1994</v>
      </c>
      <c r="Y244" s="71"/>
      <c r="Z244" s="4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BN244" s="217"/>
      <c r="BO244" s="217"/>
      <c r="BP244" s="217"/>
      <c r="BQ244" s="217"/>
      <c r="BR244" s="217"/>
      <c r="BS244" s="217"/>
      <c r="BT244" s="217"/>
      <c r="BU244" s="217"/>
      <c r="BV244" s="217"/>
      <c r="BW244" s="217"/>
      <c r="BX244" s="217"/>
      <c r="BY244" s="217"/>
      <c r="BZ244" s="217"/>
      <c r="CA244" s="217"/>
      <c r="CB244" s="217"/>
      <c r="CC244" s="217"/>
      <c r="CD244" s="217"/>
      <c r="CE244" s="217"/>
      <c r="CF244" s="217"/>
      <c r="CG244" s="217"/>
      <c r="CH244" s="217"/>
      <c r="CI244" s="217"/>
      <c r="CJ244" s="217"/>
      <c r="CK244" s="217"/>
      <c r="CL244" s="217"/>
      <c r="CM244" s="217"/>
      <c r="CN244" s="217"/>
      <c r="CO244" s="217"/>
      <c r="CP244" s="217"/>
      <c r="CQ244" s="217"/>
      <c r="CR244" s="217"/>
      <c r="CS244" s="217"/>
      <c r="CT244" s="217"/>
      <c r="CU244" s="217"/>
      <c r="CV244" s="217"/>
      <c r="CW244" s="217"/>
      <c r="CX244" s="217"/>
      <c r="CY244" s="217"/>
      <c r="CZ244" s="217"/>
      <c r="DA244" s="217"/>
      <c r="DB244" s="217"/>
      <c r="DC244" s="217"/>
      <c r="DD244" s="217"/>
      <c r="DE244" s="217"/>
      <c r="DF244" s="217"/>
      <c r="DG244" s="217"/>
      <c r="DH244" s="217"/>
      <c r="DI244" s="217"/>
      <c r="DJ244" s="217"/>
      <c r="DK244" s="217"/>
      <c r="DL244" s="217"/>
      <c r="DM244" s="217"/>
      <c r="DN244" s="217"/>
      <c r="DO244" s="217"/>
    </row>
    <row r="245" spans="1:119" ht="12.75" customHeight="1">
      <c r="A245" s="40">
        <v>4</v>
      </c>
      <c r="B245" s="78">
        <f t="shared" si="24"/>
        <v>237</v>
      </c>
      <c r="C245" s="51">
        <v>1119</v>
      </c>
      <c r="D245" s="192" t="s">
        <v>190</v>
      </c>
      <c r="E245" s="50"/>
      <c r="F245" s="50" t="s">
        <v>29</v>
      </c>
      <c r="G245" s="50" t="s">
        <v>146</v>
      </c>
      <c r="H245" s="155">
        <v>9</v>
      </c>
      <c r="I245" s="79"/>
      <c r="J245" s="170"/>
      <c r="K245" s="164">
        <f t="shared" si="20"/>
        <v>5</v>
      </c>
      <c r="L245" s="47">
        <f>ZASOBY!N245-'ZASOBY-WŁ.'!L245</f>
        <v>5</v>
      </c>
      <c r="M245" s="47">
        <f>ZASOBY!O245-'ZASOBY-WŁ.'!M245</f>
        <v>0</v>
      </c>
      <c r="N245" s="164">
        <f t="shared" si="21"/>
        <v>14</v>
      </c>
      <c r="O245" s="47">
        <f>ZASOBY!Q245-'ZASOBY-WŁ.'!O245</f>
        <v>14</v>
      </c>
      <c r="P245" s="47">
        <f>ZASOBY!R245-'ZASOBY-WŁ.'!P245</f>
        <v>0</v>
      </c>
      <c r="Q245" s="69">
        <f t="shared" si="22"/>
        <v>247.1</v>
      </c>
      <c r="R245" s="70">
        <f>ZASOBY!T245-'ZASOBY-WŁ.'!R245</f>
        <v>247.1</v>
      </c>
      <c r="S245" s="70">
        <f>ZASOBY!U245-'ZASOBY-WŁ.'!S245</f>
        <v>0</v>
      </c>
      <c r="T245" s="69">
        <f t="shared" si="23"/>
        <v>247.1</v>
      </c>
      <c r="U245" s="70">
        <f>ZASOBY!W245-'ZASOBY-WŁ.'!U245</f>
        <v>247.1</v>
      </c>
      <c r="V245" s="70">
        <f>ZASOBY!X245-'ZASOBY-WŁ.'!V245</f>
        <v>0</v>
      </c>
      <c r="W245" s="66"/>
      <c r="X245" s="66">
        <v>1935</v>
      </c>
      <c r="Y245" s="71"/>
      <c r="Z245" s="4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  <c r="BZ245" s="217"/>
      <c r="CA245" s="217"/>
      <c r="CB245" s="217"/>
      <c r="CC245" s="217"/>
      <c r="CD245" s="217"/>
      <c r="CE245" s="217"/>
      <c r="CF245" s="217"/>
      <c r="CG245" s="217"/>
      <c r="CH245" s="217"/>
      <c r="CI245" s="217"/>
      <c r="CJ245" s="217"/>
      <c r="CK245" s="217"/>
      <c r="CL245" s="217"/>
      <c r="CM245" s="217"/>
      <c r="CN245" s="217"/>
      <c r="CO245" s="217"/>
      <c r="CP245" s="217"/>
      <c r="CQ245" s="217"/>
      <c r="CR245" s="217"/>
      <c r="CS245" s="217"/>
      <c r="CT245" s="217"/>
      <c r="CU245" s="217"/>
      <c r="CV245" s="217"/>
      <c r="CW245" s="217"/>
      <c r="CX245" s="217"/>
      <c r="CY245" s="217"/>
      <c r="CZ245" s="217"/>
      <c r="DA245" s="217"/>
      <c r="DB245" s="217"/>
      <c r="DC245" s="217"/>
      <c r="DD245" s="217"/>
      <c r="DE245" s="217"/>
      <c r="DF245" s="217"/>
      <c r="DG245" s="217"/>
      <c r="DH245" s="217"/>
      <c r="DI245" s="217"/>
      <c r="DJ245" s="217"/>
      <c r="DK245" s="217"/>
      <c r="DL245" s="217"/>
      <c r="DM245" s="217"/>
      <c r="DN245" s="217"/>
      <c r="DO245" s="217"/>
    </row>
    <row r="246" spans="1:119" ht="12.75" customHeight="1">
      <c r="A246" s="40">
        <v>4</v>
      </c>
      <c r="B246" s="78">
        <f aca="true" t="shared" si="25" ref="B246:B276">+B245+1</f>
        <v>238</v>
      </c>
      <c r="C246" s="51">
        <v>1105</v>
      </c>
      <c r="D246" s="192" t="s">
        <v>190</v>
      </c>
      <c r="E246" s="50" t="s">
        <v>32</v>
      </c>
      <c r="F246" s="50" t="s">
        <v>29</v>
      </c>
      <c r="G246" s="50" t="s">
        <v>146</v>
      </c>
      <c r="H246" s="155">
        <v>11</v>
      </c>
      <c r="I246" s="79"/>
      <c r="J246" s="170"/>
      <c r="K246" s="164">
        <f t="shared" si="20"/>
        <v>3</v>
      </c>
      <c r="L246" s="47">
        <f>ZASOBY!N246-'ZASOBY-WŁ.'!L246</f>
        <v>3</v>
      </c>
      <c r="M246" s="47">
        <f>ZASOBY!O246-'ZASOBY-WŁ.'!M246</f>
        <v>0</v>
      </c>
      <c r="N246" s="164">
        <f t="shared" si="21"/>
        <v>15</v>
      </c>
      <c r="O246" s="47">
        <f>ZASOBY!Q246-'ZASOBY-WŁ.'!O246</f>
        <v>15</v>
      </c>
      <c r="P246" s="47">
        <f>ZASOBY!R246-'ZASOBY-WŁ.'!P246</f>
        <v>0</v>
      </c>
      <c r="Q246" s="69">
        <f t="shared" si="22"/>
        <v>224.07</v>
      </c>
      <c r="R246" s="70">
        <f>ZASOBY!T246-'ZASOBY-WŁ.'!R246</f>
        <v>224.07</v>
      </c>
      <c r="S246" s="70">
        <f>ZASOBY!U246-'ZASOBY-WŁ.'!S246</f>
        <v>0</v>
      </c>
      <c r="T246" s="69">
        <f t="shared" si="23"/>
        <v>0</v>
      </c>
      <c r="U246" s="70">
        <f>ZASOBY!W246-'ZASOBY-WŁ.'!U246</f>
        <v>0</v>
      </c>
      <c r="V246" s="70">
        <f>ZASOBY!X246-'ZASOBY-WŁ.'!V246</f>
        <v>0</v>
      </c>
      <c r="W246" s="66"/>
      <c r="X246" s="66">
        <v>1935</v>
      </c>
      <c r="Y246" s="71"/>
      <c r="Z246" s="4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217"/>
      <c r="CD246" s="217"/>
      <c r="CE246" s="217"/>
      <c r="CF246" s="217"/>
      <c r="CG246" s="217"/>
      <c r="CH246" s="217"/>
      <c r="CI246" s="217"/>
      <c r="CJ246" s="217"/>
      <c r="CK246" s="217"/>
      <c r="CL246" s="217"/>
      <c r="CM246" s="217"/>
      <c r="CN246" s="217"/>
      <c r="CO246" s="217"/>
      <c r="CP246" s="217"/>
      <c r="CQ246" s="217"/>
      <c r="CR246" s="217"/>
      <c r="CS246" s="217"/>
      <c r="CT246" s="217"/>
      <c r="CU246" s="217"/>
      <c r="CV246" s="217"/>
      <c r="CW246" s="217"/>
      <c r="CX246" s="217"/>
      <c r="CY246" s="217"/>
      <c r="CZ246" s="217"/>
      <c r="DA246" s="217"/>
      <c r="DB246" s="217"/>
      <c r="DC246" s="217"/>
      <c r="DD246" s="217"/>
      <c r="DE246" s="217"/>
      <c r="DF246" s="217"/>
      <c r="DG246" s="217"/>
      <c r="DH246" s="217"/>
      <c r="DI246" s="217"/>
      <c r="DJ246" s="217"/>
      <c r="DK246" s="217"/>
      <c r="DL246" s="217"/>
      <c r="DM246" s="217"/>
      <c r="DN246" s="217"/>
      <c r="DO246" s="217"/>
    </row>
    <row r="247" spans="1:119" ht="12.75" customHeight="1">
      <c r="A247" s="40">
        <v>4</v>
      </c>
      <c r="B247" s="78">
        <f t="shared" si="25"/>
        <v>239</v>
      </c>
      <c r="C247" s="51">
        <v>1106</v>
      </c>
      <c r="D247" s="192" t="s">
        <v>190</v>
      </c>
      <c r="E247" s="50" t="s">
        <v>32</v>
      </c>
      <c r="F247" s="50" t="s">
        <v>29</v>
      </c>
      <c r="G247" s="50" t="s">
        <v>146</v>
      </c>
      <c r="H247" s="155">
        <v>13</v>
      </c>
      <c r="I247" s="79"/>
      <c r="J247" s="170"/>
      <c r="K247" s="164">
        <f t="shared" si="20"/>
        <v>4</v>
      </c>
      <c r="L247" s="47">
        <f>ZASOBY!N247-'ZASOBY-WŁ.'!L247</f>
        <v>4</v>
      </c>
      <c r="M247" s="47">
        <f>ZASOBY!O247-'ZASOBY-WŁ.'!M247</f>
        <v>0</v>
      </c>
      <c r="N247" s="164">
        <f t="shared" si="21"/>
        <v>20</v>
      </c>
      <c r="O247" s="47">
        <f>ZASOBY!Q247-'ZASOBY-WŁ.'!O247</f>
        <v>20</v>
      </c>
      <c r="P247" s="47">
        <f>ZASOBY!R247-'ZASOBY-WŁ.'!P247</f>
        <v>0</v>
      </c>
      <c r="Q247" s="69">
        <f t="shared" si="22"/>
        <v>297.24</v>
      </c>
      <c r="R247" s="70">
        <f>ZASOBY!T247-'ZASOBY-WŁ.'!R247</f>
        <v>297.24</v>
      </c>
      <c r="S247" s="70">
        <f>ZASOBY!U247-'ZASOBY-WŁ.'!S247</f>
        <v>0</v>
      </c>
      <c r="T247" s="69">
        <f t="shared" si="23"/>
        <v>0</v>
      </c>
      <c r="U247" s="70">
        <f>ZASOBY!W247-'ZASOBY-WŁ.'!U247</f>
        <v>0</v>
      </c>
      <c r="V247" s="70">
        <f>ZASOBY!X247-'ZASOBY-WŁ.'!V247</f>
        <v>0</v>
      </c>
      <c r="W247" s="66"/>
      <c r="X247" s="66">
        <v>1935</v>
      </c>
      <c r="Y247" s="71"/>
      <c r="Z247" s="4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BN247" s="217"/>
      <c r="BO247" s="217"/>
      <c r="BP247" s="217"/>
      <c r="BQ247" s="217"/>
      <c r="BR247" s="217"/>
      <c r="BS247" s="217"/>
      <c r="BT247" s="217"/>
      <c r="BU247" s="217"/>
      <c r="BV247" s="217"/>
      <c r="BW247" s="217"/>
      <c r="BX247" s="217"/>
      <c r="BY247" s="217"/>
      <c r="BZ247" s="217"/>
      <c r="CA247" s="217"/>
      <c r="CB247" s="217"/>
      <c r="CC247" s="217"/>
      <c r="CD247" s="217"/>
      <c r="CE247" s="217"/>
      <c r="CF247" s="217"/>
      <c r="CG247" s="217"/>
      <c r="CH247" s="217"/>
      <c r="CI247" s="217"/>
      <c r="CJ247" s="217"/>
      <c r="CK247" s="217"/>
      <c r="CL247" s="217"/>
      <c r="CM247" s="217"/>
      <c r="CN247" s="217"/>
      <c r="CO247" s="217"/>
      <c r="CP247" s="217"/>
      <c r="CQ247" s="217"/>
      <c r="CR247" s="217"/>
      <c r="CS247" s="217"/>
      <c r="CT247" s="217"/>
      <c r="CU247" s="217"/>
      <c r="CV247" s="217"/>
      <c r="CW247" s="217"/>
      <c r="CX247" s="217"/>
      <c r="CY247" s="217"/>
      <c r="CZ247" s="217"/>
      <c r="DA247" s="217"/>
      <c r="DB247" s="217"/>
      <c r="DC247" s="217"/>
      <c r="DD247" s="217"/>
      <c r="DE247" s="217"/>
      <c r="DF247" s="217"/>
      <c r="DG247" s="217"/>
      <c r="DH247" s="217"/>
      <c r="DI247" s="217"/>
      <c r="DJ247" s="217"/>
      <c r="DK247" s="217"/>
      <c r="DL247" s="217"/>
      <c r="DM247" s="217"/>
      <c r="DN247" s="217"/>
      <c r="DO247" s="217"/>
    </row>
    <row r="248" spans="1:119" ht="12.75" customHeight="1">
      <c r="A248" s="40">
        <v>4</v>
      </c>
      <c r="B248" s="78">
        <f t="shared" si="25"/>
        <v>240</v>
      </c>
      <c r="C248" s="51">
        <v>1107</v>
      </c>
      <c r="D248" s="192" t="s">
        <v>190</v>
      </c>
      <c r="E248" s="50" t="s">
        <v>32</v>
      </c>
      <c r="F248" s="50" t="s">
        <v>29</v>
      </c>
      <c r="G248" s="50" t="s">
        <v>146</v>
      </c>
      <c r="H248" s="155">
        <v>15</v>
      </c>
      <c r="I248" s="79"/>
      <c r="J248" s="170"/>
      <c r="K248" s="164">
        <f t="shared" si="20"/>
        <v>3</v>
      </c>
      <c r="L248" s="47">
        <f>ZASOBY!N248-'ZASOBY-WŁ.'!L248</f>
        <v>3</v>
      </c>
      <c r="M248" s="47">
        <f>ZASOBY!O248-'ZASOBY-WŁ.'!M248</f>
        <v>0</v>
      </c>
      <c r="N248" s="164">
        <f t="shared" si="21"/>
        <v>13</v>
      </c>
      <c r="O248" s="47">
        <f>ZASOBY!Q248-'ZASOBY-WŁ.'!O248</f>
        <v>13</v>
      </c>
      <c r="P248" s="47">
        <f>ZASOBY!R248-'ZASOBY-WŁ.'!P248</f>
        <v>0</v>
      </c>
      <c r="Q248" s="69">
        <f t="shared" si="22"/>
        <v>188.12</v>
      </c>
      <c r="R248" s="70">
        <f>ZASOBY!T248-'ZASOBY-WŁ.'!R248</f>
        <v>188.12</v>
      </c>
      <c r="S248" s="70">
        <f>ZASOBY!U248-'ZASOBY-WŁ.'!S248</f>
        <v>0</v>
      </c>
      <c r="T248" s="69">
        <f t="shared" si="23"/>
        <v>0</v>
      </c>
      <c r="U248" s="70">
        <f>ZASOBY!W248-'ZASOBY-WŁ.'!U248</f>
        <v>0</v>
      </c>
      <c r="V248" s="70">
        <f>ZASOBY!X248-'ZASOBY-WŁ.'!V248</f>
        <v>0</v>
      </c>
      <c r="W248" s="66"/>
      <c r="X248" s="66">
        <v>1935</v>
      </c>
      <c r="Y248" s="71"/>
      <c r="Z248" s="4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BN248" s="217"/>
      <c r="BO248" s="217"/>
      <c r="BP248" s="217"/>
      <c r="BQ248" s="217"/>
      <c r="BR248" s="217"/>
      <c r="BS248" s="217"/>
      <c r="BT248" s="217"/>
      <c r="BU248" s="217"/>
      <c r="BV248" s="217"/>
      <c r="BW248" s="217"/>
      <c r="BX248" s="217"/>
      <c r="BY248" s="217"/>
      <c r="BZ248" s="217"/>
      <c r="CA248" s="217"/>
      <c r="CB248" s="217"/>
      <c r="CC248" s="217"/>
      <c r="CD248" s="217"/>
      <c r="CE248" s="217"/>
      <c r="CF248" s="217"/>
      <c r="CG248" s="217"/>
      <c r="CH248" s="217"/>
      <c r="CI248" s="217"/>
      <c r="CJ248" s="217"/>
      <c r="CK248" s="217"/>
      <c r="CL248" s="217"/>
      <c r="CM248" s="217"/>
      <c r="CN248" s="217"/>
      <c r="CO248" s="217"/>
      <c r="CP248" s="217"/>
      <c r="CQ248" s="217"/>
      <c r="CR248" s="217"/>
      <c r="CS248" s="217"/>
      <c r="CT248" s="217"/>
      <c r="CU248" s="217"/>
      <c r="CV248" s="217"/>
      <c r="CW248" s="217"/>
      <c r="CX248" s="217"/>
      <c r="CY248" s="217"/>
      <c r="CZ248" s="217"/>
      <c r="DA248" s="217"/>
      <c r="DB248" s="217"/>
      <c r="DC248" s="217"/>
      <c r="DD248" s="217"/>
      <c r="DE248" s="217"/>
      <c r="DF248" s="217"/>
      <c r="DG248" s="217"/>
      <c r="DH248" s="217"/>
      <c r="DI248" s="217"/>
      <c r="DJ248" s="217"/>
      <c r="DK248" s="217"/>
      <c r="DL248" s="217"/>
      <c r="DM248" s="217"/>
      <c r="DN248" s="217"/>
      <c r="DO248" s="217"/>
    </row>
    <row r="249" spans="1:119" ht="12.75" customHeight="1">
      <c r="A249" s="40">
        <v>4</v>
      </c>
      <c r="B249" s="82">
        <f t="shared" si="25"/>
        <v>241</v>
      </c>
      <c r="C249" s="59">
        <v>1108</v>
      </c>
      <c r="D249" s="194" t="s">
        <v>190</v>
      </c>
      <c r="E249" s="58" t="s">
        <v>32</v>
      </c>
      <c r="F249" s="58" t="s">
        <v>29</v>
      </c>
      <c r="G249" s="58" t="s">
        <v>146</v>
      </c>
      <c r="H249" s="156">
        <v>17</v>
      </c>
      <c r="I249" s="79"/>
      <c r="J249" s="170"/>
      <c r="K249" s="164">
        <f t="shared" si="20"/>
        <v>3</v>
      </c>
      <c r="L249" s="47">
        <f>ZASOBY!N249-'ZASOBY-WŁ.'!L249</f>
        <v>3</v>
      </c>
      <c r="M249" s="47">
        <f>ZASOBY!O249-'ZASOBY-WŁ.'!M249</f>
        <v>0</v>
      </c>
      <c r="N249" s="164">
        <f t="shared" si="21"/>
        <v>9</v>
      </c>
      <c r="O249" s="47">
        <f>ZASOBY!Q249-'ZASOBY-WŁ.'!O249</f>
        <v>9</v>
      </c>
      <c r="P249" s="47">
        <f>ZASOBY!R249-'ZASOBY-WŁ.'!P249</f>
        <v>0</v>
      </c>
      <c r="Q249" s="69">
        <f t="shared" si="22"/>
        <v>163.89</v>
      </c>
      <c r="R249" s="70">
        <f>ZASOBY!T249-'ZASOBY-WŁ.'!R249</f>
        <v>163.89</v>
      </c>
      <c r="S249" s="70">
        <f>ZASOBY!U249-'ZASOBY-WŁ.'!S249</f>
        <v>0</v>
      </c>
      <c r="T249" s="69">
        <f t="shared" si="23"/>
        <v>0</v>
      </c>
      <c r="U249" s="70">
        <f>ZASOBY!W249-'ZASOBY-WŁ.'!U249</f>
        <v>0</v>
      </c>
      <c r="V249" s="70">
        <f>ZASOBY!X249-'ZASOBY-WŁ.'!V249</f>
        <v>0</v>
      </c>
      <c r="W249" s="66"/>
      <c r="X249" s="66">
        <v>1935</v>
      </c>
      <c r="Y249" s="71"/>
      <c r="Z249" s="4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BN249" s="217"/>
      <c r="BO249" s="217"/>
      <c r="BP249" s="217"/>
      <c r="BQ249" s="217"/>
      <c r="BR249" s="217"/>
      <c r="BS249" s="217"/>
      <c r="BT249" s="217"/>
      <c r="BU249" s="217"/>
      <c r="BV249" s="217"/>
      <c r="BW249" s="217"/>
      <c r="BX249" s="217"/>
      <c r="BY249" s="217"/>
      <c r="BZ249" s="217"/>
      <c r="CA249" s="217"/>
      <c r="CB249" s="217"/>
      <c r="CC249" s="217"/>
      <c r="CD249" s="217"/>
      <c r="CE249" s="217"/>
      <c r="CF249" s="217"/>
      <c r="CG249" s="217"/>
      <c r="CH249" s="217"/>
      <c r="CI249" s="217"/>
      <c r="CJ249" s="217"/>
      <c r="CK249" s="217"/>
      <c r="CL249" s="217"/>
      <c r="CM249" s="217"/>
      <c r="CN249" s="217"/>
      <c r="CO249" s="217"/>
      <c r="CP249" s="217"/>
      <c r="CQ249" s="217"/>
      <c r="CR249" s="217"/>
      <c r="CS249" s="217"/>
      <c r="CT249" s="217"/>
      <c r="CU249" s="217"/>
      <c r="CV249" s="217"/>
      <c r="CW249" s="217"/>
      <c r="CX249" s="217"/>
      <c r="CY249" s="217"/>
      <c r="CZ249" s="217"/>
      <c r="DA249" s="217"/>
      <c r="DB249" s="217"/>
      <c r="DC249" s="217"/>
      <c r="DD249" s="217"/>
      <c r="DE249" s="217"/>
      <c r="DF249" s="217"/>
      <c r="DG249" s="217"/>
      <c r="DH249" s="217"/>
      <c r="DI249" s="217"/>
      <c r="DJ249" s="217"/>
      <c r="DK249" s="217"/>
      <c r="DL249" s="217"/>
      <c r="DM249" s="217"/>
      <c r="DN249" s="217"/>
      <c r="DO249" s="217"/>
    </row>
    <row r="250" spans="1:119" ht="12.75" customHeight="1">
      <c r="A250" s="40">
        <v>3</v>
      </c>
      <c r="B250" s="77">
        <f t="shared" si="25"/>
        <v>242</v>
      </c>
      <c r="C250" s="41">
        <v>3013</v>
      </c>
      <c r="D250" s="191" t="s">
        <v>189</v>
      </c>
      <c r="E250" s="10" t="s">
        <v>28</v>
      </c>
      <c r="F250" s="10" t="s">
        <v>77</v>
      </c>
      <c r="G250" s="10" t="s">
        <v>78</v>
      </c>
      <c r="H250" s="154">
        <v>1</v>
      </c>
      <c r="I250" s="79">
        <v>1</v>
      </c>
      <c r="J250" s="170"/>
      <c r="K250" s="164">
        <f t="shared" si="20"/>
        <v>4</v>
      </c>
      <c r="L250" s="47">
        <f>ZASOBY!N250-'ZASOBY-WŁ.'!L250</f>
        <v>4</v>
      </c>
      <c r="M250" s="47">
        <f>ZASOBY!O250-'ZASOBY-WŁ.'!M250</f>
        <v>0</v>
      </c>
      <c r="N250" s="164">
        <f t="shared" si="21"/>
        <v>12</v>
      </c>
      <c r="O250" s="47">
        <f>ZASOBY!Q250-'ZASOBY-WŁ.'!O250</f>
        <v>12</v>
      </c>
      <c r="P250" s="47">
        <f>ZASOBY!R250-'ZASOBY-WŁ.'!P250</f>
        <v>0</v>
      </c>
      <c r="Q250" s="69">
        <f t="shared" si="22"/>
        <v>171.62</v>
      </c>
      <c r="R250" s="70">
        <f>ZASOBY!T250-'ZASOBY-WŁ.'!R250</f>
        <v>171.62</v>
      </c>
      <c r="S250" s="70">
        <f>ZASOBY!U250-'ZASOBY-WŁ.'!S250</f>
        <v>0</v>
      </c>
      <c r="T250" s="69">
        <f t="shared" si="23"/>
        <v>0</v>
      </c>
      <c r="U250" s="70">
        <f>ZASOBY!W250-'ZASOBY-WŁ.'!U250</f>
        <v>0</v>
      </c>
      <c r="V250" s="70">
        <f>ZASOBY!X250-'ZASOBY-WŁ.'!V250</f>
        <v>0</v>
      </c>
      <c r="W250" s="66"/>
      <c r="X250" s="66">
        <v>1900</v>
      </c>
      <c r="Y250" s="71"/>
      <c r="Z250" s="4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BN250" s="217"/>
      <c r="BO250" s="217"/>
      <c r="BP250" s="217"/>
      <c r="BQ250" s="217"/>
      <c r="BR250" s="217"/>
      <c r="BS250" s="217"/>
      <c r="BT250" s="217"/>
      <c r="BU250" s="217"/>
      <c r="BV250" s="217"/>
      <c r="BW250" s="217"/>
      <c r="BX250" s="217"/>
      <c r="BY250" s="217"/>
      <c r="BZ250" s="217"/>
      <c r="CA250" s="217"/>
      <c r="CB250" s="217"/>
      <c r="CC250" s="217"/>
      <c r="CD250" s="217"/>
      <c r="CE250" s="217"/>
      <c r="CF250" s="217"/>
      <c r="CG250" s="217"/>
      <c r="CH250" s="217"/>
      <c r="CI250" s="217"/>
      <c r="CJ250" s="217"/>
      <c r="CK250" s="217"/>
      <c r="CL250" s="217"/>
      <c r="CM250" s="217"/>
      <c r="CN250" s="217"/>
      <c r="CO250" s="217"/>
      <c r="CP250" s="217"/>
      <c r="CQ250" s="217"/>
      <c r="CR250" s="217"/>
      <c r="CS250" s="217"/>
      <c r="CT250" s="217"/>
      <c r="CU250" s="217"/>
      <c r="CV250" s="217"/>
      <c r="CW250" s="217"/>
      <c r="CX250" s="217"/>
      <c r="CY250" s="217"/>
      <c r="CZ250" s="217"/>
      <c r="DA250" s="217"/>
      <c r="DB250" s="217"/>
      <c r="DC250" s="217"/>
      <c r="DD250" s="217"/>
      <c r="DE250" s="217"/>
      <c r="DF250" s="217"/>
      <c r="DG250" s="217"/>
      <c r="DH250" s="217"/>
      <c r="DI250" s="217"/>
      <c r="DJ250" s="217"/>
      <c r="DK250" s="217"/>
      <c r="DL250" s="217"/>
      <c r="DM250" s="217"/>
      <c r="DN250" s="217"/>
      <c r="DO250" s="217"/>
    </row>
    <row r="251" spans="1:119" ht="12.75" customHeight="1">
      <c r="A251" s="40">
        <v>3</v>
      </c>
      <c r="B251" s="77">
        <f t="shared" si="25"/>
        <v>243</v>
      </c>
      <c r="C251" s="41">
        <v>3014</v>
      </c>
      <c r="D251" s="191" t="s">
        <v>189</v>
      </c>
      <c r="E251" s="10" t="s">
        <v>28</v>
      </c>
      <c r="F251" s="10" t="s">
        <v>77</v>
      </c>
      <c r="G251" s="10" t="s">
        <v>78</v>
      </c>
      <c r="H251" s="154">
        <v>2</v>
      </c>
      <c r="I251" s="79">
        <v>1</v>
      </c>
      <c r="J251" s="170"/>
      <c r="K251" s="164">
        <f t="shared" si="20"/>
        <v>4</v>
      </c>
      <c r="L251" s="47">
        <f>ZASOBY!N251-'ZASOBY-WŁ.'!L251</f>
        <v>4</v>
      </c>
      <c r="M251" s="47">
        <f>ZASOBY!O251-'ZASOBY-WŁ.'!M251</f>
        <v>0</v>
      </c>
      <c r="N251" s="164">
        <f t="shared" si="21"/>
        <v>12</v>
      </c>
      <c r="O251" s="47">
        <f>ZASOBY!Q251-'ZASOBY-WŁ.'!O251</f>
        <v>12</v>
      </c>
      <c r="P251" s="47">
        <f>ZASOBY!R251-'ZASOBY-WŁ.'!P251</f>
        <v>0</v>
      </c>
      <c r="Q251" s="69">
        <f t="shared" si="22"/>
        <v>168.81</v>
      </c>
      <c r="R251" s="70">
        <f>ZASOBY!T251-'ZASOBY-WŁ.'!R251</f>
        <v>168.81</v>
      </c>
      <c r="S251" s="70">
        <f>ZASOBY!U251-'ZASOBY-WŁ.'!S251</f>
        <v>0</v>
      </c>
      <c r="T251" s="69">
        <f t="shared" si="23"/>
        <v>0</v>
      </c>
      <c r="U251" s="70">
        <f>ZASOBY!W251-'ZASOBY-WŁ.'!U251</f>
        <v>0</v>
      </c>
      <c r="V251" s="70">
        <f>ZASOBY!X251-'ZASOBY-WŁ.'!V251</f>
        <v>0</v>
      </c>
      <c r="W251" s="66"/>
      <c r="X251" s="66">
        <v>1900</v>
      </c>
      <c r="Y251" s="71"/>
      <c r="Z251" s="4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BN251" s="217"/>
      <c r="BO251" s="217"/>
      <c r="BP251" s="217"/>
      <c r="BQ251" s="217"/>
      <c r="BR251" s="217"/>
      <c r="BS251" s="217"/>
      <c r="BT251" s="217"/>
      <c r="BU251" s="217"/>
      <c r="BV251" s="217"/>
      <c r="BW251" s="217"/>
      <c r="BX251" s="217"/>
      <c r="BY251" s="217"/>
      <c r="BZ251" s="217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7"/>
      <c r="CM251" s="217"/>
      <c r="CN251" s="217"/>
      <c r="CO251" s="217"/>
      <c r="CP251" s="217"/>
      <c r="CQ251" s="217"/>
      <c r="CR251" s="217"/>
      <c r="CS251" s="217"/>
      <c r="CT251" s="217"/>
      <c r="CU251" s="217"/>
      <c r="CV251" s="217"/>
      <c r="CW251" s="217"/>
      <c r="CX251" s="217"/>
      <c r="CY251" s="217"/>
      <c r="CZ251" s="217"/>
      <c r="DA251" s="217"/>
      <c r="DB251" s="217"/>
      <c r="DC251" s="217"/>
      <c r="DD251" s="217"/>
      <c r="DE251" s="217"/>
      <c r="DF251" s="217"/>
      <c r="DG251" s="217"/>
      <c r="DH251" s="217"/>
      <c r="DI251" s="217"/>
      <c r="DJ251" s="217"/>
      <c r="DK251" s="217"/>
      <c r="DL251" s="217"/>
      <c r="DM251" s="217"/>
      <c r="DN251" s="217"/>
      <c r="DO251" s="217"/>
    </row>
    <row r="252" spans="1:119" ht="12.75" customHeight="1">
      <c r="A252" s="40">
        <v>3</v>
      </c>
      <c r="B252" s="77">
        <f t="shared" si="25"/>
        <v>244</v>
      </c>
      <c r="C252" s="41">
        <v>3015</v>
      </c>
      <c r="D252" s="191" t="s">
        <v>189</v>
      </c>
      <c r="E252" s="10" t="s">
        <v>41</v>
      </c>
      <c r="F252" s="10" t="s">
        <v>77</v>
      </c>
      <c r="G252" s="10" t="s">
        <v>78</v>
      </c>
      <c r="H252" s="154">
        <v>3</v>
      </c>
      <c r="I252" s="79">
        <v>1</v>
      </c>
      <c r="J252" s="170"/>
      <c r="K252" s="164">
        <f t="shared" si="20"/>
        <v>3</v>
      </c>
      <c r="L252" s="47">
        <f>ZASOBY!N252-'ZASOBY-WŁ.'!L252</f>
        <v>3</v>
      </c>
      <c r="M252" s="47">
        <f>ZASOBY!O252-'ZASOBY-WŁ.'!M252</f>
        <v>0</v>
      </c>
      <c r="N252" s="164">
        <f t="shared" si="21"/>
        <v>8</v>
      </c>
      <c r="O252" s="47">
        <f>ZASOBY!Q252-'ZASOBY-WŁ.'!O252</f>
        <v>8</v>
      </c>
      <c r="P252" s="47">
        <f>ZASOBY!R252-'ZASOBY-WŁ.'!P252</f>
        <v>0</v>
      </c>
      <c r="Q252" s="69">
        <f t="shared" si="22"/>
        <v>107.37</v>
      </c>
      <c r="R252" s="70">
        <f>ZASOBY!T252-'ZASOBY-WŁ.'!R252</f>
        <v>107.37</v>
      </c>
      <c r="S252" s="70">
        <f>ZASOBY!U252-'ZASOBY-WŁ.'!S252</f>
        <v>0</v>
      </c>
      <c r="T252" s="69">
        <f t="shared" si="23"/>
        <v>0</v>
      </c>
      <c r="U252" s="70">
        <f>ZASOBY!W252-'ZASOBY-WŁ.'!U252</f>
        <v>0</v>
      </c>
      <c r="V252" s="70">
        <f>ZASOBY!X252-'ZASOBY-WŁ.'!V252</f>
        <v>0</v>
      </c>
      <c r="W252" s="66"/>
      <c r="X252" s="66">
        <v>1900</v>
      </c>
      <c r="Y252" s="71"/>
      <c r="Z252" s="4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BN252" s="217"/>
      <c r="BO252" s="217"/>
      <c r="BP252" s="217"/>
      <c r="BQ252" s="217"/>
      <c r="BR252" s="217"/>
      <c r="BS252" s="217"/>
      <c r="BT252" s="217"/>
      <c r="BU252" s="217"/>
      <c r="BV252" s="217"/>
      <c r="BW252" s="217"/>
      <c r="BX252" s="217"/>
      <c r="BY252" s="217"/>
      <c r="BZ252" s="217"/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7"/>
      <c r="CM252" s="217"/>
      <c r="CN252" s="217"/>
      <c r="CO252" s="217"/>
      <c r="CP252" s="217"/>
      <c r="CQ252" s="217"/>
      <c r="CR252" s="217"/>
      <c r="CS252" s="217"/>
      <c r="CT252" s="217"/>
      <c r="CU252" s="217"/>
      <c r="CV252" s="217"/>
      <c r="CW252" s="217"/>
      <c r="CX252" s="217"/>
      <c r="CY252" s="217"/>
      <c r="CZ252" s="217"/>
      <c r="DA252" s="217"/>
      <c r="DB252" s="217"/>
      <c r="DC252" s="217"/>
      <c r="DD252" s="217"/>
      <c r="DE252" s="217"/>
      <c r="DF252" s="217"/>
      <c r="DG252" s="217"/>
      <c r="DH252" s="217"/>
      <c r="DI252" s="217"/>
      <c r="DJ252" s="217"/>
      <c r="DK252" s="217"/>
      <c r="DL252" s="217"/>
      <c r="DM252" s="217"/>
      <c r="DN252" s="217"/>
      <c r="DO252" s="217"/>
    </row>
    <row r="253" spans="1:119" ht="12.75" customHeight="1">
      <c r="A253" s="40">
        <v>3</v>
      </c>
      <c r="B253" s="78">
        <f t="shared" si="25"/>
        <v>245</v>
      </c>
      <c r="C253" s="51">
        <v>3018</v>
      </c>
      <c r="D253" s="192" t="s">
        <v>190</v>
      </c>
      <c r="E253" s="50" t="s">
        <v>28</v>
      </c>
      <c r="F253" s="50" t="s">
        <v>77</v>
      </c>
      <c r="G253" s="50" t="s">
        <v>79</v>
      </c>
      <c r="H253" s="155">
        <v>1</v>
      </c>
      <c r="I253" s="79"/>
      <c r="J253" s="170"/>
      <c r="K253" s="164">
        <f t="shared" si="20"/>
        <v>5</v>
      </c>
      <c r="L253" s="47">
        <f>ZASOBY!N253-'ZASOBY-WŁ.'!L253</f>
        <v>5</v>
      </c>
      <c r="M253" s="47">
        <f>ZASOBY!O253-'ZASOBY-WŁ.'!M253</f>
        <v>0</v>
      </c>
      <c r="N253" s="164">
        <f t="shared" si="21"/>
        <v>15</v>
      </c>
      <c r="O253" s="47">
        <f>ZASOBY!Q253-'ZASOBY-WŁ.'!O253</f>
        <v>15</v>
      </c>
      <c r="P253" s="47">
        <f>ZASOBY!R253-'ZASOBY-WŁ.'!P253</f>
        <v>0</v>
      </c>
      <c r="Q253" s="69">
        <f t="shared" si="22"/>
        <v>170.10000000000002</v>
      </c>
      <c r="R253" s="70">
        <f>ZASOBY!T253-'ZASOBY-WŁ.'!R253</f>
        <v>170.10000000000002</v>
      </c>
      <c r="S253" s="70">
        <f>ZASOBY!U253-'ZASOBY-WŁ.'!S253</f>
        <v>0</v>
      </c>
      <c r="T253" s="69">
        <f t="shared" si="23"/>
        <v>0</v>
      </c>
      <c r="U253" s="70">
        <f>ZASOBY!W253-'ZASOBY-WŁ.'!U253</f>
        <v>0</v>
      </c>
      <c r="V253" s="70">
        <f>ZASOBY!X253-'ZASOBY-WŁ.'!V253</f>
        <v>0</v>
      </c>
      <c r="W253" s="66"/>
      <c r="X253" s="66">
        <v>1898</v>
      </c>
      <c r="Y253" s="71"/>
      <c r="Z253" s="4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7"/>
      <c r="CM253" s="217"/>
      <c r="CN253" s="217"/>
      <c r="CO253" s="217"/>
      <c r="CP253" s="217"/>
      <c r="CQ253" s="217"/>
      <c r="CR253" s="217"/>
      <c r="CS253" s="217"/>
      <c r="CT253" s="217"/>
      <c r="CU253" s="217"/>
      <c r="CV253" s="217"/>
      <c r="CW253" s="217"/>
      <c r="CX253" s="217"/>
      <c r="CY253" s="217"/>
      <c r="CZ253" s="217"/>
      <c r="DA253" s="217"/>
      <c r="DB253" s="217"/>
      <c r="DC253" s="217"/>
      <c r="DD253" s="217"/>
      <c r="DE253" s="217"/>
      <c r="DF253" s="217"/>
      <c r="DG253" s="217"/>
      <c r="DH253" s="217"/>
      <c r="DI253" s="217"/>
      <c r="DJ253" s="217"/>
      <c r="DK253" s="217"/>
      <c r="DL253" s="217"/>
      <c r="DM253" s="217"/>
      <c r="DN253" s="217"/>
      <c r="DO253" s="217"/>
    </row>
    <row r="254" spans="1:119" ht="12.75" customHeight="1">
      <c r="A254" s="40">
        <v>3</v>
      </c>
      <c r="B254" s="77">
        <f t="shared" si="25"/>
        <v>246</v>
      </c>
      <c r="C254" s="41">
        <v>3019</v>
      </c>
      <c r="D254" s="191" t="s">
        <v>189</v>
      </c>
      <c r="E254" s="10" t="s">
        <v>28</v>
      </c>
      <c r="F254" s="10" t="s">
        <v>77</v>
      </c>
      <c r="G254" s="10" t="s">
        <v>79</v>
      </c>
      <c r="H254" s="154">
        <v>2</v>
      </c>
      <c r="I254" s="79">
        <v>1</v>
      </c>
      <c r="J254" s="170"/>
      <c r="K254" s="164">
        <f t="shared" si="20"/>
        <v>2</v>
      </c>
      <c r="L254" s="47">
        <f>ZASOBY!N254-'ZASOBY-WŁ.'!L254</f>
        <v>2</v>
      </c>
      <c r="M254" s="47">
        <f>ZASOBY!O254-'ZASOBY-WŁ.'!M254</f>
        <v>0</v>
      </c>
      <c r="N254" s="164">
        <f t="shared" si="21"/>
        <v>6</v>
      </c>
      <c r="O254" s="47">
        <f>ZASOBY!Q254-'ZASOBY-WŁ.'!O254</f>
        <v>6</v>
      </c>
      <c r="P254" s="47">
        <f>ZASOBY!R254-'ZASOBY-WŁ.'!P254</f>
        <v>0</v>
      </c>
      <c r="Q254" s="69">
        <f t="shared" si="22"/>
        <v>116.63</v>
      </c>
      <c r="R254" s="70">
        <f>ZASOBY!T254-'ZASOBY-WŁ.'!R254</f>
        <v>116.63</v>
      </c>
      <c r="S254" s="70">
        <f>ZASOBY!U254-'ZASOBY-WŁ.'!S254</f>
        <v>0</v>
      </c>
      <c r="T254" s="69">
        <f t="shared" si="23"/>
        <v>0</v>
      </c>
      <c r="U254" s="70">
        <f>ZASOBY!W254-'ZASOBY-WŁ.'!U254</f>
        <v>0</v>
      </c>
      <c r="V254" s="70">
        <f>ZASOBY!X254-'ZASOBY-WŁ.'!V254</f>
        <v>0</v>
      </c>
      <c r="W254" s="66"/>
      <c r="X254" s="66">
        <v>1902</v>
      </c>
      <c r="Y254" s="71"/>
      <c r="Z254" s="4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7"/>
      <c r="DF254" s="217"/>
      <c r="DG254" s="217"/>
      <c r="DH254" s="217"/>
      <c r="DI254" s="217"/>
      <c r="DJ254" s="217"/>
      <c r="DK254" s="217"/>
      <c r="DL254" s="217"/>
      <c r="DM254" s="217"/>
      <c r="DN254" s="217"/>
      <c r="DO254" s="217"/>
    </row>
    <row r="255" spans="1:119" ht="12.75" customHeight="1">
      <c r="A255" s="40">
        <v>3</v>
      </c>
      <c r="B255" s="77">
        <f t="shared" si="25"/>
        <v>247</v>
      </c>
      <c r="C255" s="41">
        <v>3020</v>
      </c>
      <c r="D255" s="191" t="s">
        <v>189</v>
      </c>
      <c r="E255" s="10" t="s">
        <v>41</v>
      </c>
      <c r="F255" s="10" t="s">
        <v>77</v>
      </c>
      <c r="G255" s="10" t="s">
        <v>79</v>
      </c>
      <c r="H255" s="154">
        <v>3</v>
      </c>
      <c r="I255" s="79">
        <v>1</v>
      </c>
      <c r="J255" s="170"/>
      <c r="K255" s="164">
        <f t="shared" si="20"/>
        <v>3</v>
      </c>
      <c r="L255" s="47">
        <f>ZASOBY!N255-'ZASOBY-WŁ.'!L255</f>
        <v>3</v>
      </c>
      <c r="M255" s="47">
        <f>ZASOBY!O255-'ZASOBY-WŁ.'!M255</f>
        <v>0</v>
      </c>
      <c r="N255" s="164">
        <f t="shared" si="21"/>
        <v>8</v>
      </c>
      <c r="O255" s="47">
        <f>ZASOBY!Q255-'ZASOBY-WŁ.'!O255</f>
        <v>8</v>
      </c>
      <c r="P255" s="47">
        <f>ZASOBY!R255-'ZASOBY-WŁ.'!P255</f>
        <v>0</v>
      </c>
      <c r="Q255" s="69">
        <f t="shared" si="22"/>
        <v>106.05</v>
      </c>
      <c r="R255" s="70">
        <f>ZASOBY!T255-'ZASOBY-WŁ.'!R255</f>
        <v>106.05</v>
      </c>
      <c r="S255" s="70">
        <f>ZASOBY!U255-'ZASOBY-WŁ.'!S255</f>
        <v>0</v>
      </c>
      <c r="T255" s="69">
        <f t="shared" si="23"/>
        <v>0</v>
      </c>
      <c r="U255" s="70">
        <f>ZASOBY!W255-'ZASOBY-WŁ.'!U255</f>
        <v>0</v>
      </c>
      <c r="V255" s="70">
        <f>ZASOBY!X255-'ZASOBY-WŁ.'!V255</f>
        <v>0</v>
      </c>
      <c r="W255" s="66"/>
      <c r="X255" s="66">
        <v>1902</v>
      </c>
      <c r="Y255" s="71"/>
      <c r="Z255" s="4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  <c r="CQ255" s="217"/>
      <c r="CR255" s="217"/>
      <c r="CS255" s="217"/>
      <c r="CT255" s="217"/>
      <c r="CU255" s="217"/>
      <c r="CV255" s="217"/>
      <c r="CW255" s="217"/>
      <c r="CX255" s="217"/>
      <c r="CY255" s="217"/>
      <c r="CZ255" s="217"/>
      <c r="DA255" s="217"/>
      <c r="DB255" s="217"/>
      <c r="DC255" s="217"/>
      <c r="DD255" s="217"/>
      <c r="DE255" s="217"/>
      <c r="DF255" s="217"/>
      <c r="DG255" s="217"/>
      <c r="DH255" s="217"/>
      <c r="DI255" s="217"/>
      <c r="DJ255" s="217"/>
      <c r="DK255" s="217"/>
      <c r="DL255" s="217"/>
      <c r="DM255" s="217"/>
      <c r="DN255" s="217"/>
      <c r="DO255" s="217"/>
    </row>
    <row r="256" spans="1:119" ht="12.75" customHeight="1">
      <c r="A256" s="40">
        <v>3</v>
      </c>
      <c r="B256" s="78">
        <f t="shared" si="25"/>
        <v>248</v>
      </c>
      <c r="C256" s="51">
        <v>3024</v>
      </c>
      <c r="D256" s="192" t="s">
        <v>190</v>
      </c>
      <c r="E256" s="50" t="s">
        <v>28</v>
      </c>
      <c r="F256" s="50" t="s">
        <v>77</v>
      </c>
      <c r="G256" s="50" t="s">
        <v>80</v>
      </c>
      <c r="H256" s="155">
        <v>2</v>
      </c>
      <c r="I256" s="79"/>
      <c r="J256" s="170"/>
      <c r="K256" s="164">
        <f t="shared" si="20"/>
        <v>6</v>
      </c>
      <c r="L256" s="47">
        <f>ZASOBY!N256-'ZASOBY-WŁ.'!L256</f>
        <v>6</v>
      </c>
      <c r="M256" s="47">
        <f>ZASOBY!O256-'ZASOBY-WŁ.'!M256</f>
        <v>0</v>
      </c>
      <c r="N256" s="164">
        <f t="shared" si="21"/>
        <v>16</v>
      </c>
      <c r="O256" s="47">
        <f>ZASOBY!Q256-'ZASOBY-WŁ.'!O256</f>
        <v>16</v>
      </c>
      <c r="P256" s="47">
        <f>ZASOBY!R256-'ZASOBY-WŁ.'!P256</f>
        <v>0</v>
      </c>
      <c r="Q256" s="69">
        <f t="shared" si="22"/>
        <v>303.72</v>
      </c>
      <c r="R256" s="70">
        <f>ZASOBY!T256-'ZASOBY-WŁ.'!R256</f>
        <v>303.72</v>
      </c>
      <c r="S256" s="70">
        <f>ZASOBY!U256-'ZASOBY-WŁ.'!S256</f>
        <v>0</v>
      </c>
      <c r="T256" s="69">
        <f t="shared" si="23"/>
        <v>0</v>
      </c>
      <c r="U256" s="70">
        <f>ZASOBY!W256-'ZASOBY-WŁ.'!U256</f>
        <v>0</v>
      </c>
      <c r="V256" s="70">
        <f>ZASOBY!X256-'ZASOBY-WŁ.'!V256</f>
        <v>0</v>
      </c>
      <c r="W256" s="66"/>
      <c r="X256" s="66">
        <v>1900</v>
      </c>
      <c r="Y256" s="71"/>
      <c r="Z256" s="4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  <c r="CW256" s="217"/>
      <c r="CX256" s="217"/>
      <c r="CY256" s="217"/>
      <c r="CZ256" s="217"/>
      <c r="DA256" s="217"/>
      <c r="DB256" s="217"/>
      <c r="DC256" s="217"/>
      <c r="DD256" s="217"/>
      <c r="DE256" s="217"/>
      <c r="DF256" s="217"/>
      <c r="DG256" s="217"/>
      <c r="DH256" s="217"/>
      <c r="DI256" s="217"/>
      <c r="DJ256" s="217"/>
      <c r="DK256" s="217"/>
      <c r="DL256" s="217"/>
      <c r="DM256" s="217"/>
      <c r="DN256" s="217"/>
      <c r="DO256" s="217"/>
    </row>
    <row r="257" spans="1:119" ht="12.75" customHeight="1">
      <c r="A257" s="40">
        <v>3</v>
      </c>
      <c r="B257" s="77">
        <f t="shared" si="25"/>
        <v>249</v>
      </c>
      <c r="C257" s="41">
        <v>3215</v>
      </c>
      <c r="D257" s="191" t="s">
        <v>189</v>
      </c>
      <c r="E257" s="10" t="s">
        <v>28</v>
      </c>
      <c r="F257" s="10" t="s">
        <v>77</v>
      </c>
      <c r="G257" s="10" t="s">
        <v>80</v>
      </c>
      <c r="H257" s="154">
        <v>3</v>
      </c>
      <c r="I257" s="79">
        <v>1</v>
      </c>
      <c r="J257" s="170"/>
      <c r="K257" s="164">
        <f t="shared" si="20"/>
        <v>2</v>
      </c>
      <c r="L257" s="47">
        <f>ZASOBY!N257-'ZASOBY-WŁ.'!L257</f>
        <v>2</v>
      </c>
      <c r="M257" s="47">
        <f>ZASOBY!O257-'ZASOBY-WŁ.'!M257</f>
        <v>0</v>
      </c>
      <c r="N257" s="164">
        <f t="shared" si="21"/>
        <v>7</v>
      </c>
      <c r="O257" s="47">
        <f>ZASOBY!Q257-'ZASOBY-WŁ.'!O257</f>
        <v>7</v>
      </c>
      <c r="P257" s="47">
        <f>ZASOBY!R257-'ZASOBY-WŁ.'!P257</f>
        <v>0</v>
      </c>
      <c r="Q257" s="69">
        <f t="shared" si="22"/>
        <v>151.46</v>
      </c>
      <c r="R257" s="70">
        <f>ZASOBY!T257-'ZASOBY-WŁ.'!R257</f>
        <v>151.46</v>
      </c>
      <c r="S257" s="70">
        <f>ZASOBY!U257-'ZASOBY-WŁ.'!S257</f>
        <v>0</v>
      </c>
      <c r="T257" s="69">
        <f t="shared" si="23"/>
        <v>0</v>
      </c>
      <c r="U257" s="70">
        <f>ZASOBY!W257-'ZASOBY-WŁ.'!U257</f>
        <v>0</v>
      </c>
      <c r="V257" s="70">
        <f>ZASOBY!X257-'ZASOBY-WŁ.'!V257</f>
        <v>0</v>
      </c>
      <c r="W257" s="66"/>
      <c r="X257" s="171">
        <v>1900</v>
      </c>
      <c r="Y257" s="71"/>
      <c r="Z257" s="46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7"/>
      <c r="DF257" s="217"/>
      <c r="DG257" s="217"/>
      <c r="DH257" s="217"/>
      <c r="DI257" s="217"/>
      <c r="DJ257" s="217"/>
      <c r="DK257" s="217"/>
      <c r="DL257" s="217"/>
      <c r="DM257" s="217"/>
      <c r="DN257" s="217"/>
      <c r="DO257" s="217"/>
    </row>
    <row r="258" spans="1:119" ht="12.75" customHeight="1">
      <c r="A258" s="40">
        <v>3</v>
      </c>
      <c r="B258" s="77">
        <f t="shared" si="25"/>
        <v>250</v>
      </c>
      <c r="C258" s="41">
        <v>3025</v>
      </c>
      <c r="D258" s="191" t="s">
        <v>189</v>
      </c>
      <c r="E258" s="10" t="s">
        <v>28</v>
      </c>
      <c r="F258" s="10" t="s">
        <v>77</v>
      </c>
      <c r="G258" s="10" t="s">
        <v>80</v>
      </c>
      <c r="H258" s="154">
        <v>5</v>
      </c>
      <c r="I258" s="79">
        <v>1</v>
      </c>
      <c r="J258" s="170"/>
      <c r="K258" s="164">
        <f t="shared" si="20"/>
        <v>3</v>
      </c>
      <c r="L258" s="47">
        <f>ZASOBY!N258-'ZASOBY-WŁ.'!L258</f>
        <v>3</v>
      </c>
      <c r="M258" s="47">
        <f>ZASOBY!O258-'ZASOBY-WŁ.'!M258</f>
        <v>0</v>
      </c>
      <c r="N258" s="164">
        <f t="shared" si="21"/>
        <v>10</v>
      </c>
      <c r="O258" s="47">
        <f>ZASOBY!Q258-'ZASOBY-WŁ.'!O258</f>
        <v>10</v>
      </c>
      <c r="P258" s="47">
        <f>ZASOBY!R258-'ZASOBY-WŁ.'!P258</f>
        <v>0</v>
      </c>
      <c r="Q258" s="69">
        <f t="shared" si="22"/>
        <v>147.29</v>
      </c>
      <c r="R258" s="70">
        <f>ZASOBY!T258-'ZASOBY-WŁ.'!R258</f>
        <v>147.29</v>
      </c>
      <c r="S258" s="70">
        <f>ZASOBY!U258-'ZASOBY-WŁ.'!S258</f>
        <v>0</v>
      </c>
      <c r="T258" s="69">
        <f t="shared" si="23"/>
        <v>0</v>
      </c>
      <c r="U258" s="70">
        <f>ZASOBY!W258-'ZASOBY-WŁ.'!U258</f>
        <v>0</v>
      </c>
      <c r="V258" s="70">
        <f>ZASOBY!X258-'ZASOBY-WŁ.'!V258</f>
        <v>0</v>
      </c>
      <c r="W258" s="66"/>
      <c r="X258" s="66">
        <v>1900</v>
      </c>
      <c r="Y258" s="71"/>
      <c r="Z258" s="46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  <c r="CQ258" s="217"/>
      <c r="CR258" s="217"/>
      <c r="CS258" s="217"/>
      <c r="CT258" s="217"/>
      <c r="CU258" s="217"/>
      <c r="CV258" s="217"/>
      <c r="CW258" s="217"/>
      <c r="CX258" s="217"/>
      <c r="CY258" s="217"/>
      <c r="CZ258" s="217"/>
      <c r="DA258" s="217"/>
      <c r="DB258" s="217"/>
      <c r="DC258" s="217"/>
      <c r="DD258" s="217"/>
      <c r="DE258" s="217"/>
      <c r="DF258" s="217"/>
      <c r="DG258" s="217"/>
      <c r="DH258" s="217"/>
      <c r="DI258" s="217"/>
      <c r="DJ258" s="217"/>
      <c r="DK258" s="217"/>
      <c r="DL258" s="217"/>
      <c r="DM258" s="217"/>
      <c r="DN258" s="217"/>
      <c r="DO258" s="217"/>
    </row>
    <row r="259" spans="1:119" ht="12.75" customHeight="1">
      <c r="A259" s="40">
        <v>3</v>
      </c>
      <c r="B259" s="77">
        <f t="shared" si="25"/>
        <v>251</v>
      </c>
      <c r="C259" s="41">
        <v>6033</v>
      </c>
      <c r="D259" s="191" t="s">
        <v>189</v>
      </c>
      <c r="E259" s="10" t="s">
        <v>28</v>
      </c>
      <c r="F259" s="10" t="s">
        <v>77</v>
      </c>
      <c r="G259" s="10" t="s">
        <v>80</v>
      </c>
      <c r="H259" s="154">
        <v>7</v>
      </c>
      <c r="I259" s="79"/>
      <c r="J259" s="170">
        <v>1</v>
      </c>
      <c r="K259" s="164">
        <f t="shared" si="20"/>
        <v>1</v>
      </c>
      <c r="L259" s="47">
        <f>ZASOBY!N259-'ZASOBY-WŁ.'!L259</f>
        <v>0</v>
      </c>
      <c r="M259" s="47">
        <f>ZASOBY!O259-'ZASOBY-WŁ.'!M259</f>
        <v>1</v>
      </c>
      <c r="N259" s="164">
        <f t="shared" si="21"/>
        <v>13</v>
      </c>
      <c r="O259" s="47">
        <f>ZASOBY!Q259-'ZASOBY-WŁ.'!O259</f>
        <v>0</v>
      </c>
      <c r="P259" s="47">
        <f>ZASOBY!R259-'ZASOBY-WŁ.'!P259</f>
        <v>13</v>
      </c>
      <c r="Q259" s="69">
        <f t="shared" si="22"/>
        <v>221.55</v>
      </c>
      <c r="R259" s="70">
        <f>ZASOBY!T259-'ZASOBY-WŁ.'!R259</f>
        <v>0</v>
      </c>
      <c r="S259" s="70">
        <f>ZASOBY!U259-'ZASOBY-WŁ.'!S259</f>
        <v>221.55</v>
      </c>
      <c r="T259" s="69">
        <f t="shared" si="23"/>
        <v>0</v>
      </c>
      <c r="U259" s="70">
        <f>ZASOBY!W259-'ZASOBY-WŁ.'!U259</f>
        <v>0</v>
      </c>
      <c r="V259" s="70">
        <f>ZASOBY!X259-'ZASOBY-WŁ.'!V259</f>
        <v>0</v>
      </c>
      <c r="W259" s="66"/>
      <c r="X259" s="66"/>
      <c r="Y259" s="71"/>
      <c r="Z259" s="46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  <c r="CW259" s="217"/>
      <c r="CX259" s="217"/>
      <c r="CY259" s="217"/>
      <c r="CZ259" s="217"/>
      <c r="DA259" s="217"/>
      <c r="DB259" s="217"/>
      <c r="DC259" s="217"/>
      <c r="DD259" s="217"/>
      <c r="DE259" s="217"/>
      <c r="DF259" s="217"/>
      <c r="DG259" s="217"/>
      <c r="DH259" s="217"/>
      <c r="DI259" s="217"/>
      <c r="DJ259" s="217"/>
      <c r="DK259" s="217"/>
      <c r="DL259" s="217"/>
      <c r="DM259" s="217"/>
      <c r="DN259" s="217"/>
      <c r="DO259" s="217"/>
    </row>
    <row r="260" spans="1:119" ht="12.75" customHeight="1">
      <c r="A260" s="40">
        <v>3</v>
      </c>
      <c r="B260" s="77">
        <f t="shared" si="25"/>
        <v>252</v>
      </c>
      <c r="C260" s="41">
        <v>3074</v>
      </c>
      <c r="D260" s="191" t="s">
        <v>189</v>
      </c>
      <c r="E260" s="10" t="s">
        <v>28</v>
      </c>
      <c r="F260" s="10" t="s">
        <v>77</v>
      </c>
      <c r="G260" s="10" t="s">
        <v>81</v>
      </c>
      <c r="H260" s="154">
        <v>3</v>
      </c>
      <c r="I260" s="79">
        <v>1</v>
      </c>
      <c r="J260" s="170"/>
      <c r="K260" s="164">
        <f t="shared" si="20"/>
        <v>5</v>
      </c>
      <c r="L260" s="47">
        <f>ZASOBY!N260-'ZASOBY-WŁ.'!L260</f>
        <v>5</v>
      </c>
      <c r="M260" s="47">
        <f>ZASOBY!O260-'ZASOBY-WŁ.'!M260</f>
        <v>0</v>
      </c>
      <c r="N260" s="164">
        <f t="shared" si="21"/>
        <v>19</v>
      </c>
      <c r="O260" s="47">
        <f>ZASOBY!Q260-'ZASOBY-WŁ.'!O260</f>
        <v>19</v>
      </c>
      <c r="P260" s="47">
        <f>ZASOBY!R260-'ZASOBY-WŁ.'!P260</f>
        <v>0</v>
      </c>
      <c r="Q260" s="69">
        <f t="shared" si="22"/>
        <v>227.74</v>
      </c>
      <c r="R260" s="70">
        <f>ZASOBY!T260-'ZASOBY-WŁ.'!R260</f>
        <v>227.74</v>
      </c>
      <c r="S260" s="70">
        <f>ZASOBY!U260-'ZASOBY-WŁ.'!S260</f>
        <v>0</v>
      </c>
      <c r="T260" s="69">
        <f t="shared" si="23"/>
        <v>0</v>
      </c>
      <c r="U260" s="70">
        <f>ZASOBY!W260-'ZASOBY-WŁ.'!U260</f>
        <v>0</v>
      </c>
      <c r="V260" s="70">
        <f>ZASOBY!X260-'ZASOBY-WŁ.'!V260</f>
        <v>0</v>
      </c>
      <c r="W260" s="66"/>
      <c r="X260" s="66">
        <v>1912</v>
      </c>
      <c r="Y260" s="71"/>
      <c r="Z260" s="46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  <c r="CQ260" s="217"/>
      <c r="CR260" s="217"/>
      <c r="CS260" s="217"/>
      <c r="CT260" s="217"/>
      <c r="CU260" s="217"/>
      <c r="CV260" s="217"/>
      <c r="CW260" s="217"/>
      <c r="CX260" s="217"/>
      <c r="CY260" s="217"/>
      <c r="CZ260" s="217"/>
      <c r="DA260" s="217"/>
      <c r="DB260" s="217"/>
      <c r="DC260" s="217"/>
      <c r="DD260" s="217"/>
      <c r="DE260" s="217"/>
      <c r="DF260" s="217"/>
      <c r="DG260" s="217"/>
      <c r="DH260" s="217"/>
      <c r="DI260" s="217"/>
      <c r="DJ260" s="217"/>
      <c r="DK260" s="217"/>
      <c r="DL260" s="217"/>
      <c r="DM260" s="217"/>
      <c r="DN260" s="217"/>
      <c r="DO260" s="217"/>
    </row>
    <row r="261" spans="1:119" ht="12.75" customHeight="1">
      <c r="A261" s="40">
        <v>3</v>
      </c>
      <c r="B261" s="77">
        <f t="shared" si="25"/>
        <v>253</v>
      </c>
      <c r="C261" s="41">
        <v>3075</v>
      </c>
      <c r="D261" s="191" t="s">
        <v>189</v>
      </c>
      <c r="E261" s="10" t="s">
        <v>28</v>
      </c>
      <c r="F261" s="10" t="s">
        <v>77</v>
      </c>
      <c r="G261" s="10" t="s">
        <v>81</v>
      </c>
      <c r="H261" s="154">
        <v>4</v>
      </c>
      <c r="I261" s="79">
        <v>1</v>
      </c>
      <c r="J261" s="170"/>
      <c r="K261" s="164">
        <f t="shared" si="20"/>
        <v>3</v>
      </c>
      <c r="L261" s="47">
        <f>ZASOBY!N261-'ZASOBY-WŁ.'!L261</f>
        <v>3</v>
      </c>
      <c r="M261" s="47">
        <f>ZASOBY!O261-'ZASOBY-WŁ.'!M261</f>
        <v>0</v>
      </c>
      <c r="N261" s="164">
        <f t="shared" si="21"/>
        <v>9</v>
      </c>
      <c r="O261" s="47">
        <f>ZASOBY!Q261-'ZASOBY-WŁ.'!O261</f>
        <v>9</v>
      </c>
      <c r="P261" s="47">
        <f>ZASOBY!R261-'ZASOBY-WŁ.'!P261</f>
        <v>0</v>
      </c>
      <c r="Q261" s="69">
        <f t="shared" si="22"/>
        <v>98.43</v>
      </c>
      <c r="R261" s="70">
        <f>ZASOBY!T261-'ZASOBY-WŁ.'!R261</f>
        <v>98.43</v>
      </c>
      <c r="S261" s="70">
        <f>ZASOBY!U261-'ZASOBY-WŁ.'!S261</f>
        <v>0</v>
      </c>
      <c r="T261" s="69">
        <f t="shared" si="23"/>
        <v>0</v>
      </c>
      <c r="U261" s="70">
        <f>ZASOBY!W261-'ZASOBY-WŁ.'!U261</f>
        <v>0</v>
      </c>
      <c r="V261" s="70">
        <f>ZASOBY!X261-'ZASOBY-WŁ.'!V261</f>
        <v>0</v>
      </c>
      <c r="W261" s="66"/>
      <c r="X261" s="66">
        <v>1912</v>
      </c>
      <c r="Y261" s="71"/>
      <c r="Z261" s="46"/>
      <c r="BN261" s="217"/>
      <c r="BO261" s="217"/>
      <c r="BP261" s="217"/>
      <c r="BQ261" s="217"/>
      <c r="BR261" s="217"/>
      <c r="BS261" s="217"/>
      <c r="BT261" s="217"/>
      <c r="BU261" s="217"/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7"/>
      <c r="CJ261" s="217"/>
      <c r="CK261" s="217"/>
      <c r="CL261" s="217"/>
      <c r="CM261" s="217"/>
      <c r="CN261" s="217"/>
      <c r="CO261" s="217"/>
      <c r="CP261" s="217"/>
      <c r="CQ261" s="217"/>
      <c r="CR261" s="217"/>
      <c r="CS261" s="217"/>
      <c r="CT261" s="217"/>
      <c r="CU261" s="217"/>
      <c r="CV261" s="217"/>
      <c r="CW261" s="217"/>
      <c r="CX261" s="217"/>
      <c r="CY261" s="217"/>
      <c r="CZ261" s="217"/>
      <c r="DA261" s="217"/>
      <c r="DB261" s="217"/>
      <c r="DC261" s="217"/>
      <c r="DD261" s="217"/>
      <c r="DE261" s="217"/>
      <c r="DF261" s="217"/>
      <c r="DG261" s="217"/>
      <c r="DH261" s="217"/>
      <c r="DI261" s="217"/>
      <c r="DJ261" s="217"/>
      <c r="DK261" s="217"/>
      <c r="DL261" s="217"/>
      <c r="DM261" s="217"/>
      <c r="DN261" s="217"/>
      <c r="DO261" s="217"/>
    </row>
    <row r="262" spans="1:119" ht="12.75" customHeight="1">
      <c r="A262" s="40">
        <v>3</v>
      </c>
      <c r="B262" s="78">
        <f t="shared" si="25"/>
        <v>254</v>
      </c>
      <c r="C262" s="51">
        <v>3076</v>
      </c>
      <c r="D262" s="192" t="s">
        <v>190</v>
      </c>
      <c r="E262" s="50" t="s">
        <v>28</v>
      </c>
      <c r="F262" s="50" t="s">
        <v>77</v>
      </c>
      <c r="G262" s="50" t="s">
        <v>81</v>
      </c>
      <c r="H262" s="155">
        <v>5</v>
      </c>
      <c r="I262" s="79"/>
      <c r="J262" s="170"/>
      <c r="K262" s="164">
        <f t="shared" si="20"/>
        <v>2</v>
      </c>
      <c r="L262" s="47">
        <f>ZASOBY!N262-'ZASOBY-WŁ.'!L262</f>
        <v>2</v>
      </c>
      <c r="M262" s="47">
        <f>ZASOBY!O262-'ZASOBY-WŁ.'!M262</f>
        <v>0</v>
      </c>
      <c r="N262" s="164">
        <f t="shared" si="21"/>
        <v>6</v>
      </c>
      <c r="O262" s="47">
        <f>ZASOBY!Q262-'ZASOBY-WŁ.'!O262</f>
        <v>6</v>
      </c>
      <c r="P262" s="47">
        <f>ZASOBY!R262-'ZASOBY-WŁ.'!P262</f>
        <v>0</v>
      </c>
      <c r="Q262" s="69">
        <f t="shared" si="22"/>
        <v>95.13</v>
      </c>
      <c r="R262" s="70">
        <f>ZASOBY!T262-'ZASOBY-WŁ.'!R262</f>
        <v>95.13</v>
      </c>
      <c r="S262" s="70">
        <f>ZASOBY!U262-'ZASOBY-WŁ.'!S262</f>
        <v>0</v>
      </c>
      <c r="T262" s="69">
        <f t="shared" si="23"/>
        <v>0</v>
      </c>
      <c r="U262" s="70">
        <f>ZASOBY!W262-'ZASOBY-WŁ.'!U262</f>
        <v>0</v>
      </c>
      <c r="V262" s="70">
        <f>ZASOBY!X262-'ZASOBY-WŁ.'!V262</f>
        <v>0</v>
      </c>
      <c r="W262" s="66"/>
      <c r="X262" s="66">
        <v>1912</v>
      </c>
      <c r="Y262" s="71"/>
      <c r="Z262" s="46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7"/>
      <c r="BY262" s="217"/>
      <c r="BZ262" s="217"/>
      <c r="CA262" s="217"/>
      <c r="CB262" s="217"/>
      <c r="CC262" s="217"/>
      <c r="CD262" s="217"/>
      <c r="CE262" s="217"/>
      <c r="CF262" s="217"/>
      <c r="CG262" s="217"/>
      <c r="CH262" s="217"/>
      <c r="CI262" s="217"/>
      <c r="CJ262" s="217"/>
      <c r="CK262" s="217"/>
      <c r="CL262" s="217"/>
      <c r="CM262" s="217"/>
      <c r="CN262" s="217"/>
      <c r="CO262" s="217"/>
      <c r="CP262" s="217"/>
      <c r="CQ262" s="217"/>
      <c r="CR262" s="217"/>
      <c r="CS262" s="217"/>
      <c r="CT262" s="217"/>
      <c r="CU262" s="217"/>
      <c r="CV262" s="217"/>
      <c r="CW262" s="217"/>
      <c r="CX262" s="217"/>
      <c r="CY262" s="217"/>
      <c r="CZ262" s="217"/>
      <c r="DA262" s="217"/>
      <c r="DB262" s="217"/>
      <c r="DC262" s="217"/>
      <c r="DD262" s="217"/>
      <c r="DE262" s="217"/>
      <c r="DF262" s="217"/>
      <c r="DG262" s="217"/>
      <c r="DH262" s="217"/>
      <c r="DI262" s="217"/>
      <c r="DJ262" s="217"/>
      <c r="DK262" s="217"/>
      <c r="DL262" s="217"/>
      <c r="DM262" s="217"/>
      <c r="DN262" s="217"/>
      <c r="DO262" s="217"/>
    </row>
    <row r="263" spans="1:119" ht="12.75" customHeight="1">
      <c r="A263" s="40">
        <v>3</v>
      </c>
      <c r="B263" s="77">
        <f t="shared" si="25"/>
        <v>255</v>
      </c>
      <c r="C263" s="41">
        <v>3111</v>
      </c>
      <c r="D263" s="191" t="s">
        <v>189</v>
      </c>
      <c r="E263" s="10" t="s">
        <v>28</v>
      </c>
      <c r="F263" s="10" t="s">
        <v>77</v>
      </c>
      <c r="G263" s="10" t="s">
        <v>82</v>
      </c>
      <c r="H263" s="154">
        <v>2</v>
      </c>
      <c r="I263" s="79">
        <v>1</v>
      </c>
      <c r="J263" s="170"/>
      <c r="K263" s="164">
        <f aca="true" t="shared" si="26" ref="K263:K285">SUM(L263:M263)</f>
        <v>5</v>
      </c>
      <c r="L263" s="47">
        <f>ZASOBY!N263-'ZASOBY-WŁ.'!L263</f>
        <v>4</v>
      </c>
      <c r="M263" s="47">
        <f>ZASOBY!O263-'ZASOBY-WŁ.'!M263</f>
        <v>1</v>
      </c>
      <c r="N263" s="164">
        <f aca="true" t="shared" si="27" ref="N263:N285">SUM(O263:P263)</f>
        <v>14</v>
      </c>
      <c r="O263" s="47">
        <f>ZASOBY!Q263-'ZASOBY-WŁ.'!O263</f>
        <v>12</v>
      </c>
      <c r="P263" s="47">
        <f>ZASOBY!R263-'ZASOBY-WŁ.'!P263</f>
        <v>2</v>
      </c>
      <c r="Q263" s="69">
        <f aca="true" t="shared" si="28" ref="Q263:Q285">SUM(R263:S263)</f>
        <v>226.79</v>
      </c>
      <c r="R263" s="70">
        <f>ZASOBY!T263-'ZASOBY-WŁ.'!R263</f>
        <v>185.2</v>
      </c>
      <c r="S263" s="70">
        <f>ZASOBY!U263-'ZASOBY-WŁ.'!S263</f>
        <v>41.59</v>
      </c>
      <c r="T263" s="69">
        <f aca="true" t="shared" si="29" ref="T263:T285">SUM(U263:V263)</f>
        <v>0</v>
      </c>
      <c r="U263" s="70">
        <f>ZASOBY!W263-'ZASOBY-WŁ.'!U263</f>
        <v>0</v>
      </c>
      <c r="V263" s="70">
        <f>ZASOBY!X263-'ZASOBY-WŁ.'!V263</f>
        <v>0</v>
      </c>
      <c r="W263" s="66"/>
      <c r="X263" s="66">
        <v>1919</v>
      </c>
      <c r="Y263" s="71"/>
      <c r="Z263" s="46"/>
      <c r="BN263" s="217"/>
      <c r="BO263" s="217"/>
      <c r="BP263" s="217"/>
      <c r="BQ263" s="217"/>
      <c r="BR263" s="217"/>
      <c r="BS263" s="217"/>
      <c r="BT263" s="217"/>
      <c r="BU263" s="217"/>
      <c r="BV263" s="217"/>
      <c r="BW263" s="217"/>
      <c r="BX263" s="217"/>
      <c r="BY263" s="217"/>
      <c r="BZ263" s="217"/>
      <c r="CA263" s="217"/>
      <c r="CB263" s="217"/>
      <c r="CC263" s="217"/>
      <c r="CD263" s="217"/>
      <c r="CE263" s="217"/>
      <c r="CF263" s="217"/>
      <c r="CG263" s="217"/>
      <c r="CH263" s="217"/>
      <c r="CI263" s="217"/>
      <c r="CJ263" s="217"/>
      <c r="CK263" s="217"/>
      <c r="CL263" s="217"/>
      <c r="CM263" s="217"/>
      <c r="CN263" s="217"/>
      <c r="CO263" s="217"/>
      <c r="CP263" s="217"/>
      <c r="CQ263" s="217"/>
      <c r="CR263" s="217"/>
      <c r="CS263" s="217"/>
      <c r="CT263" s="217"/>
      <c r="CU263" s="217"/>
      <c r="CV263" s="217"/>
      <c r="CW263" s="217"/>
      <c r="CX263" s="217"/>
      <c r="CY263" s="217"/>
      <c r="CZ263" s="217"/>
      <c r="DA263" s="217"/>
      <c r="DB263" s="217"/>
      <c r="DC263" s="217"/>
      <c r="DD263" s="217"/>
      <c r="DE263" s="217"/>
      <c r="DF263" s="217"/>
      <c r="DG263" s="217"/>
      <c r="DH263" s="217"/>
      <c r="DI263" s="217"/>
      <c r="DJ263" s="217"/>
      <c r="DK263" s="217"/>
      <c r="DL263" s="217"/>
      <c r="DM263" s="217"/>
      <c r="DN263" s="217"/>
      <c r="DO263" s="217"/>
    </row>
    <row r="264" spans="1:119" ht="12.75" customHeight="1">
      <c r="A264" s="40">
        <v>3</v>
      </c>
      <c r="B264" s="78">
        <f t="shared" si="25"/>
        <v>256</v>
      </c>
      <c r="C264" s="51">
        <v>3112</v>
      </c>
      <c r="D264" s="192" t="s">
        <v>190</v>
      </c>
      <c r="E264" s="50" t="s">
        <v>28</v>
      </c>
      <c r="F264" s="50" t="s">
        <v>77</v>
      </c>
      <c r="G264" s="50" t="s">
        <v>82</v>
      </c>
      <c r="H264" s="155">
        <v>7</v>
      </c>
      <c r="I264" s="79"/>
      <c r="J264" s="170"/>
      <c r="K264" s="164">
        <f t="shared" si="26"/>
        <v>5</v>
      </c>
      <c r="L264" s="47">
        <f>ZASOBY!N264-'ZASOBY-WŁ.'!L264</f>
        <v>5</v>
      </c>
      <c r="M264" s="47">
        <f>ZASOBY!O264-'ZASOBY-WŁ.'!M264</f>
        <v>0</v>
      </c>
      <c r="N264" s="164">
        <f t="shared" si="27"/>
        <v>11</v>
      </c>
      <c r="O264" s="47">
        <f>ZASOBY!Q264-'ZASOBY-WŁ.'!O264</f>
        <v>11</v>
      </c>
      <c r="P264" s="47">
        <f>ZASOBY!R264-'ZASOBY-WŁ.'!P264</f>
        <v>0</v>
      </c>
      <c r="Q264" s="69">
        <f t="shared" si="28"/>
        <v>163.2</v>
      </c>
      <c r="R264" s="70">
        <f>ZASOBY!T264-'ZASOBY-WŁ.'!R264</f>
        <v>163.2</v>
      </c>
      <c r="S264" s="70">
        <f>ZASOBY!U264-'ZASOBY-WŁ.'!S264</f>
        <v>0</v>
      </c>
      <c r="T264" s="69">
        <f t="shared" si="29"/>
        <v>0</v>
      </c>
      <c r="U264" s="70">
        <f>ZASOBY!W264-'ZASOBY-WŁ.'!U264</f>
        <v>0</v>
      </c>
      <c r="V264" s="70">
        <f>ZASOBY!X264-'ZASOBY-WŁ.'!V264</f>
        <v>0</v>
      </c>
      <c r="W264" s="66"/>
      <c r="X264" s="66">
        <v>1923</v>
      </c>
      <c r="Y264" s="71"/>
      <c r="Z264" s="46"/>
      <c r="BN264" s="217"/>
      <c r="BO264" s="217"/>
      <c r="BP264" s="217"/>
      <c r="BQ264" s="217"/>
      <c r="BR264" s="217"/>
      <c r="BS264" s="217"/>
      <c r="BT264" s="217"/>
      <c r="BU264" s="217"/>
      <c r="BV264" s="217"/>
      <c r="BW264" s="217"/>
      <c r="BX264" s="217"/>
      <c r="BY264" s="217"/>
      <c r="BZ264" s="217"/>
      <c r="CA264" s="217"/>
      <c r="CB264" s="217"/>
      <c r="CC264" s="217"/>
      <c r="CD264" s="217"/>
      <c r="CE264" s="217"/>
      <c r="CF264" s="217"/>
      <c r="CG264" s="217"/>
      <c r="CH264" s="217"/>
      <c r="CI264" s="217"/>
      <c r="CJ264" s="217"/>
      <c r="CK264" s="217"/>
      <c r="CL264" s="217"/>
      <c r="CM264" s="217"/>
      <c r="CN264" s="217"/>
      <c r="CO264" s="217"/>
      <c r="CP264" s="217"/>
      <c r="CQ264" s="217"/>
      <c r="CR264" s="217"/>
      <c r="CS264" s="217"/>
      <c r="CT264" s="217"/>
      <c r="CU264" s="217"/>
      <c r="CV264" s="217"/>
      <c r="CW264" s="217"/>
      <c r="CX264" s="217"/>
      <c r="CY264" s="217"/>
      <c r="CZ264" s="217"/>
      <c r="DA264" s="217"/>
      <c r="DB264" s="217"/>
      <c r="DC264" s="217"/>
      <c r="DD264" s="217"/>
      <c r="DE264" s="217"/>
      <c r="DF264" s="217"/>
      <c r="DG264" s="217"/>
      <c r="DH264" s="217"/>
      <c r="DI264" s="217"/>
      <c r="DJ264" s="217"/>
      <c r="DK264" s="217"/>
      <c r="DL264" s="217"/>
      <c r="DM264" s="217"/>
      <c r="DN264" s="217"/>
      <c r="DO264" s="217"/>
    </row>
    <row r="265" spans="1:119" ht="12.75" customHeight="1">
      <c r="A265" s="40">
        <v>3</v>
      </c>
      <c r="B265" s="77">
        <f t="shared" si="25"/>
        <v>257</v>
      </c>
      <c r="C265" s="41">
        <v>3113</v>
      </c>
      <c r="D265" s="191" t="s">
        <v>189</v>
      </c>
      <c r="E265" s="10" t="s">
        <v>28</v>
      </c>
      <c r="F265" s="10" t="s">
        <v>77</v>
      </c>
      <c r="G265" s="10" t="s">
        <v>82</v>
      </c>
      <c r="H265" s="154">
        <v>8</v>
      </c>
      <c r="I265" s="79">
        <v>1</v>
      </c>
      <c r="J265" s="170"/>
      <c r="K265" s="164">
        <f t="shared" si="26"/>
        <v>3</v>
      </c>
      <c r="L265" s="47">
        <f>ZASOBY!N265-'ZASOBY-WŁ.'!L265</f>
        <v>3</v>
      </c>
      <c r="M265" s="47">
        <f>ZASOBY!O265-'ZASOBY-WŁ.'!M265</f>
        <v>0</v>
      </c>
      <c r="N265" s="164">
        <f t="shared" si="27"/>
        <v>10</v>
      </c>
      <c r="O265" s="47">
        <f>ZASOBY!Q265-'ZASOBY-WŁ.'!O265</f>
        <v>10</v>
      </c>
      <c r="P265" s="47">
        <f>ZASOBY!R265-'ZASOBY-WŁ.'!P265</f>
        <v>0</v>
      </c>
      <c r="Q265" s="69">
        <f t="shared" si="28"/>
        <v>151.11</v>
      </c>
      <c r="R265" s="70">
        <f>ZASOBY!T265-'ZASOBY-WŁ.'!R265</f>
        <v>151.11</v>
      </c>
      <c r="S265" s="70">
        <f>ZASOBY!U265-'ZASOBY-WŁ.'!S265</f>
        <v>0</v>
      </c>
      <c r="T265" s="69">
        <f t="shared" si="29"/>
        <v>0</v>
      </c>
      <c r="U265" s="70">
        <f>ZASOBY!W265-'ZASOBY-WŁ.'!U265</f>
        <v>0</v>
      </c>
      <c r="V265" s="70">
        <f>ZASOBY!X265-'ZASOBY-WŁ.'!V265</f>
        <v>0</v>
      </c>
      <c r="W265" s="66"/>
      <c r="X265" s="66">
        <v>1884</v>
      </c>
      <c r="Y265" s="71"/>
      <c r="Z265" s="46"/>
      <c r="BN265" s="217"/>
      <c r="BO265" s="217"/>
      <c r="BP265" s="217"/>
      <c r="BQ265" s="217"/>
      <c r="BR265" s="217"/>
      <c r="BS265" s="217"/>
      <c r="BT265" s="217"/>
      <c r="BU265" s="217"/>
      <c r="BV265" s="217"/>
      <c r="BW265" s="217"/>
      <c r="BX265" s="217"/>
      <c r="BY265" s="217"/>
      <c r="BZ265" s="217"/>
      <c r="CA265" s="217"/>
      <c r="CB265" s="217"/>
      <c r="CC265" s="217"/>
      <c r="CD265" s="217"/>
      <c r="CE265" s="217"/>
      <c r="CF265" s="217"/>
      <c r="CG265" s="217"/>
      <c r="CH265" s="217"/>
      <c r="CI265" s="217"/>
      <c r="CJ265" s="217"/>
      <c r="CK265" s="217"/>
      <c r="CL265" s="217"/>
      <c r="CM265" s="217"/>
      <c r="CN265" s="217"/>
      <c r="CO265" s="217"/>
      <c r="CP265" s="217"/>
      <c r="CQ265" s="217"/>
      <c r="CR265" s="217"/>
      <c r="CS265" s="217"/>
      <c r="CT265" s="217"/>
      <c r="CU265" s="217"/>
      <c r="CV265" s="217"/>
      <c r="CW265" s="217"/>
      <c r="CX265" s="217"/>
      <c r="CY265" s="217"/>
      <c r="CZ265" s="217"/>
      <c r="DA265" s="217"/>
      <c r="DB265" s="217"/>
      <c r="DC265" s="217"/>
      <c r="DD265" s="217"/>
      <c r="DE265" s="217"/>
      <c r="DF265" s="217"/>
      <c r="DG265" s="217"/>
      <c r="DH265" s="217"/>
      <c r="DI265" s="217"/>
      <c r="DJ265" s="217"/>
      <c r="DK265" s="217"/>
      <c r="DL265" s="217"/>
      <c r="DM265" s="217"/>
      <c r="DN265" s="217"/>
      <c r="DO265" s="217"/>
    </row>
    <row r="266" spans="1:119" ht="12.75" customHeight="1">
      <c r="A266" s="40">
        <v>3</v>
      </c>
      <c r="B266" s="78">
        <f t="shared" si="25"/>
        <v>258</v>
      </c>
      <c r="C266" s="51">
        <v>3114</v>
      </c>
      <c r="D266" s="192" t="s">
        <v>190</v>
      </c>
      <c r="E266" s="50" t="s">
        <v>28</v>
      </c>
      <c r="F266" s="50" t="s">
        <v>77</v>
      </c>
      <c r="G266" s="50" t="s">
        <v>82</v>
      </c>
      <c r="H266" s="155">
        <v>9</v>
      </c>
      <c r="I266" s="79"/>
      <c r="J266" s="170"/>
      <c r="K266" s="164">
        <f t="shared" si="26"/>
        <v>2</v>
      </c>
      <c r="L266" s="47">
        <f>ZASOBY!N266-'ZASOBY-WŁ.'!L266</f>
        <v>2</v>
      </c>
      <c r="M266" s="47">
        <f>ZASOBY!O266-'ZASOBY-WŁ.'!M266</f>
        <v>0</v>
      </c>
      <c r="N266" s="164">
        <f t="shared" si="27"/>
        <v>5</v>
      </c>
      <c r="O266" s="47">
        <f>ZASOBY!Q266-'ZASOBY-WŁ.'!O266</f>
        <v>5</v>
      </c>
      <c r="P266" s="47">
        <f>ZASOBY!R266-'ZASOBY-WŁ.'!P266</f>
        <v>0</v>
      </c>
      <c r="Q266" s="69">
        <f t="shared" si="28"/>
        <v>69.35000000000001</v>
      </c>
      <c r="R266" s="70">
        <f>ZASOBY!T266-'ZASOBY-WŁ.'!R266</f>
        <v>69.35000000000001</v>
      </c>
      <c r="S266" s="70">
        <f>ZASOBY!U266-'ZASOBY-WŁ.'!S266</f>
        <v>0</v>
      </c>
      <c r="T266" s="69">
        <f t="shared" si="29"/>
        <v>0</v>
      </c>
      <c r="U266" s="70">
        <f>ZASOBY!W266-'ZASOBY-WŁ.'!U266</f>
        <v>0</v>
      </c>
      <c r="V266" s="70">
        <f>ZASOBY!X266-'ZASOBY-WŁ.'!V266</f>
        <v>0</v>
      </c>
      <c r="W266" s="66"/>
      <c r="X266" s="66">
        <v>1884</v>
      </c>
      <c r="Y266" s="71"/>
      <c r="Z266" s="46"/>
      <c r="BN266" s="217"/>
      <c r="BO266" s="217"/>
      <c r="BP266" s="217"/>
      <c r="BQ266" s="217"/>
      <c r="BR266" s="217"/>
      <c r="BS266" s="217"/>
      <c r="BT266" s="217"/>
      <c r="BU266" s="217"/>
      <c r="BV266" s="217"/>
      <c r="BW266" s="217"/>
      <c r="BX266" s="217"/>
      <c r="BY266" s="217"/>
      <c r="BZ266" s="217"/>
      <c r="CA266" s="217"/>
      <c r="CB266" s="217"/>
      <c r="CC266" s="217"/>
      <c r="CD266" s="217"/>
      <c r="CE266" s="217"/>
      <c r="CF266" s="217"/>
      <c r="CG266" s="217"/>
      <c r="CH266" s="217"/>
      <c r="CI266" s="217"/>
      <c r="CJ266" s="217"/>
      <c r="CK266" s="217"/>
      <c r="CL266" s="217"/>
      <c r="CM266" s="217"/>
      <c r="CN266" s="217"/>
      <c r="CO266" s="217"/>
      <c r="CP266" s="217"/>
      <c r="CQ266" s="217"/>
      <c r="CR266" s="217"/>
      <c r="CS266" s="217"/>
      <c r="CT266" s="217"/>
      <c r="CU266" s="217"/>
      <c r="CV266" s="217"/>
      <c r="CW266" s="217"/>
      <c r="CX266" s="217"/>
      <c r="CY266" s="217"/>
      <c r="CZ266" s="217"/>
      <c r="DA266" s="217"/>
      <c r="DB266" s="217"/>
      <c r="DC266" s="217"/>
      <c r="DD266" s="217"/>
      <c r="DE266" s="217"/>
      <c r="DF266" s="217"/>
      <c r="DG266" s="217"/>
      <c r="DH266" s="217"/>
      <c r="DI266" s="217"/>
      <c r="DJ266" s="217"/>
      <c r="DK266" s="217"/>
      <c r="DL266" s="217"/>
      <c r="DM266" s="217"/>
      <c r="DN266" s="217"/>
      <c r="DO266" s="217"/>
    </row>
    <row r="267" spans="1:119" ht="12.75" customHeight="1">
      <c r="A267" s="40">
        <v>3</v>
      </c>
      <c r="B267" s="77">
        <f t="shared" si="25"/>
        <v>259</v>
      </c>
      <c r="C267" s="41">
        <v>3115</v>
      </c>
      <c r="D267" s="191" t="s">
        <v>189</v>
      </c>
      <c r="E267" s="10" t="s">
        <v>28</v>
      </c>
      <c r="F267" s="10" t="s">
        <v>77</v>
      </c>
      <c r="G267" s="10" t="s">
        <v>82</v>
      </c>
      <c r="H267" s="154">
        <v>11</v>
      </c>
      <c r="I267" s="79">
        <v>1</v>
      </c>
      <c r="J267" s="170"/>
      <c r="K267" s="164">
        <f t="shared" si="26"/>
        <v>3</v>
      </c>
      <c r="L267" s="47">
        <f>ZASOBY!N267-'ZASOBY-WŁ.'!L267</f>
        <v>3</v>
      </c>
      <c r="M267" s="47">
        <f>ZASOBY!O267-'ZASOBY-WŁ.'!M267</f>
        <v>0</v>
      </c>
      <c r="N267" s="164">
        <f t="shared" si="27"/>
        <v>12</v>
      </c>
      <c r="O267" s="47">
        <f>ZASOBY!Q267-'ZASOBY-WŁ.'!O267</f>
        <v>12</v>
      </c>
      <c r="P267" s="47">
        <f>ZASOBY!R267-'ZASOBY-WŁ.'!P267</f>
        <v>0</v>
      </c>
      <c r="Q267" s="69">
        <f t="shared" si="28"/>
        <v>158.65</v>
      </c>
      <c r="R267" s="70">
        <f>ZASOBY!T267-'ZASOBY-WŁ.'!R267</f>
        <v>158.65</v>
      </c>
      <c r="S267" s="70">
        <f>ZASOBY!U267-'ZASOBY-WŁ.'!S267</f>
        <v>0</v>
      </c>
      <c r="T267" s="69">
        <f t="shared" si="29"/>
        <v>0</v>
      </c>
      <c r="U267" s="70">
        <f>ZASOBY!W267-'ZASOBY-WŁ.'!U267</f>
        <v>0</v>
      </c>
      <c r="V267" s="70">
        <f>ZASOBY!X267-'ZASOBY-WŁ.'!V267</f>
        <v>0</v>
      </c>
      <c r="W267" s="66"/>
      <c r="X267" s="66">
        <v>1903</v>
      </c>
      <c r="Y267" s="71"/>
      <c r="Z267" s="46"/>
      <c r="BN267" s="217"/>
      <c r="BO267" s="217"/>
      <c r="BP267" s="217"/>
      <c r="BQ267" s="217"/>
      <c r="BR267" s="217"/>
      <c r="BS267" s="217"/>
      <c r="BT267" s="217"/>
      <c r="BU267" s="217"/>
      <c r="BV267" s="217"/>
      <c r="BW267" s="217"/>
      <c r="BX267" s="217"/>
      <c r="BY267" s="217"/>
      <c r="BZ267" s="217"/>
      <c r="CA267" s="217"/>
      <c r="CB267" s="217"/>
      <c r="CC267" s="217"/>
      <c r="CD267" s="217"/>
      <c r="CE267" s="217"/>
      <c r="CF267" s="217"/>
      <c r="CG267" s="217"/>
      <c r="CH267" s="217"/>
      <c r="CI267" s="217"/>
      <c r="CJ267" s="217"/>
      <c r="CK267" s="217"/>
      <c r="CL267" s="217"/>
      <c r="CM267" s="217"/>
      <c r="CN267" s="217"/>
      <c r="CO267" s="217"/>
      <c r="CP267" s="217"/>
      <c r="CQ267" s="217"/>
      <c r="CR267" s="217"/>
      <c r="CS267" s="217"/>
      <c r="CT267" s="217"/>
      <c r="CU267" s="217"/>
      <c r="CV267" s="217"/>
      <c r="CW267" s="217"/>
      <c r="CX267" s="217"/>
      <c r="CY267" s="217"/>
      <c r="CZ267" s="217"/>
      <c r="DA267" s="217"/>
      <c r="DB267" s="217"/>
      <c r="DC267" s="217"/>
      <c r="DD267" s="217"/>
      <c r="DE267" s="217"/>
      <c r="DF267" s="217"/>
      <c r="DG267" s="217"/>
      <c r="DH267" s="217"/>
      <c r="DI267" s="217"/>
      <c r="DJ267" s="217"/>
      <c r="DK267" s="217"/>
      <c r="DL267" s="217"/>
      <c r="DM267" s="217"/>
      <c r="DN267" s="217"/>
      <c r="DO267" s="217"/>
    </row>
    <row r="268" spans="1:119" ht="12.75" customHeight="1">
      <c r="A268" s="40">
        <v>3</v>
      </c>
      <c r="B268" s="77">
        <f t="shared" si="25"/>
        <v>260</v>
      </c>
      <c r="C268" s="41">
        <v>3214</v>
      </c>
      <c r="D268" s="191" t="s">
        <v>189</v>
      </c>
      <c r="E268" s="10" t="s">
        <v>198</v>
      </c>
      <c r="F268" s="10" t="s">
        <v>77</v>
      </c>
      <c r="G268" s="10" t="s">
        <v>82</v>
      </c>
      <c r="H268" s="154">
        <v>15</v>
      </c>
      <c r="I268" s="79">
        <v>1</v>
      </c>
      <c r="J268" s="170"/>
      <c r="K268" s="164">
        <f t="shared" si="26"/>
        <v>4</v>
      </c>
      <c r="L268" s="47">
        <f>ZASOBY!N268-'ZASOBY-WŁ.'!L268</f>
        <v>4</v>
      </c>
      <c r="M268" s="47">
        <f>ZASOBY!O268-'ZASOBY-WŁ.'!M268</f>
        <v>0</v>
      </c>
      <c r="N268" s="164">
        <f t="shared" si="27"/>
        <v>12</v>
      </c>
      <c r="O268" s="47">
        <f>ZASOBY!Q268-'ZASOBY-WŁ.'!O268</f>
        <v>12</v>
      </c>
      <c r="P268" s="47">
        <f>ZASOBY!R268-'ZASOBY-WŁ.'!P268</f>
        <v>0</v>
      </c>
      <c r="Q268" s="69">
        <f t="shared" si="28"/>
        <v>164.2</v>
      </c>
      <c r="R268" s="70">
        <f>ZASOBY!T268-'ZASOBY-WŁ.'!R268</f>
        <v>164.2</v>
      </c>
      <c r="S268" s="70">
        <f>ZASOBY!U268-'ZASOBY-WŁ.'!S268</f>
        <v>0</v>
      </c>
      <c r="T268" s="69">
        <f t="shared" si="29"/>
        <v>0</v>
      </c>
      <c r="U268" s="70">
        <f>ZASOBY!W268-'ZASOBY-WŁ.'!U268</f>
        <v>0</v>
      </c>
      <c r="V268" s="70">
        <f>ZASOBY!X268-'ZASOBY-WŁ.'!V268</f>
        <v>0</v>
      </c>
      <c r="W268" s="66"/>
      <c r="X268" s="171">
        <v>1884</v>
      </c>
      <c r="Y268" s="71"/>
      <c r="Z268" s="46"/>
      <c r="BN268" s="217"/>
      <c r="BO268" s="217"/>
      <c r="BP268" s="217"/>
      <c r="BQ268" s="217"/>
      <c r="BR268" s="217"/>
      <c r="BS268" s="217"/>
      <c r="BT268" s="217"/>
      <c r="BU268" s="217"/>
      <c r="BV268" s="217"/>
      <c r="BW268" s="217"/>
      <c r="BX268" s="217"/>
      <c r="BY268" s="217"/>
      <c r="BZ268" s="217"/>
      <c r="CA268" s="217"/>
      <c r="CB268" s="217"/>
      <c r="CC268" s="217"/>
      <c r="CD268" s="217"/>
      <c r="CE268" s="217"/>
      <c r="CF268" s="217"/>
      <c r="CG268" s="217"/>
      <c r="CH268" s="217"/>
      <c r="CI268" s="217"/>
      <c r="CJ268" s="217"/>
      <c r="CK268" s="217"/>
      <c r="CL268" s="217"/>
      <c r="CM268" s="217"/>
      <c r="CN268" s="217"/>
      <c r="CO268" s="217"/>
      <c r="CP268" s="217"/>
      <c r="CQ268" s="217"/>
      <c r="CR268" s="217"/>
      <c r="CS268" s="217"/>
      <c r="CT268" s="217"/>
      <c r="CU268" s="217"/>
      <c r="CV268" s="217"/>
      <c r="CW268" s="217"/>
      <c r="CX268" s="217"/>
      <c r="CY268" s="217"/>
      <c r="CZ268" s="217"/>
      <c r="DA268" s="217"/>
      <c r="DB268" s="217"/>
      <c r="DC268" s="217"/>
      <c r="DD268" s="217"/>
      <c r="DE268" s="217"/>
      <c r="DF268" s="217"/>
      <c r="DG268" s="217"/>
      <c r="DH268" s="217"/>
      <c r="DI268" s="217"/>
      <c r="DJ268" s="217"/>
      <c r="DK268" s="217"/>
      <c r="DL268" s="217"/>
      <c r="DM268" s="217"/>
      <c r="DN268" s="217"/>
      <c r="DO268" s="217"/>
    </row>
    <row r="269" spans="1:119" ht="12.75" customHeight="1">
      <c r="A269" s="40">
        <v>3</v>
      </c>
      <c r="B269" s="77">
        <f t="shared" si="25"/>
        <v>261</v>
      </c>
      <c r="C269" s="41">
        <v>3117</v>
      </c>
      <c r="D269" s="191" t="s">
        <v>189</v>
      </c>
      <c r="E269" s="10" t="s">
        <v>28</v>
      </c>
      <c r="F269" s="10" t="s">
        <v>77</v>
      </c>
      <c r="G269" s="10" t="s">
        <v>82</v>
      </c>
      <c r="H269" s="154">
        <v>33</v>
      </c>
      <c r="I269" s="79">
        <v>1</v>
      </c>
      <c r="J269" s="170"/>
      <c r="K269" s="164">
        <f t="shared" si="26"/>
        <v>2</v>
      </c>
      <c r="L269" s="47">
        <f>ZASOBY!N269-'ZASOBY-WŁ.'!L269</f>
        <v>2</v>
      </c>
      <c r="M269" s="47">
        <f>ZASOBY!O269-'ZASOBY-WŁ.'!M269</f>
        <v>0</v>
      </c>
      <c r="N269" s="164">
        <f t="shared" si="27"/>
        <v>9</v>
      </c>
      <c r="O269" s="47">
        <f>ZASOBY!Q269-'ZASOBY-WŁ.'!O269</f>
        <v>9</v>
      </c>
      <c r="P269" s="47">
        <f>ZASOBY!R269-'ZASOBY-WŁ.'!P269</f>
        <v>0</v>
      </c>
      <c r="Q269" s="69">
        <f t="shared" si="28"/>
        <v>131.49</v>
      </c>
      <c r="R269" s="70">
        <f>ZASOBY!T269-'ZASOBY-WŁ.'!R269</f>
        <v>131.49</v>
      </c>
      <c r="S269" s="70">
        <f>ZASOBY!U269-'ZASOBY-WŁ.'!S269</f>
        <v>0</v>
      </c>
      <c r="T269" s="69">
        <f t="shared" si="29"/>
        <v>0</v>
      </c>
      <c r="U269" s="70">
        <f>ZASOBY!W269-'ZASOBY-WŁ.'!U269</f>
        <v>0</v>
      </c>
      <c r="V269" s="70">
        <f>ZASOBY!X269-'ZASOBY-WŁ.'!V269</f>
        <v>0</v>
      </c>
      <c r="W269" s="66"/>
      <c r="X269" s="66">
        <v>1892</v>
      </c>
      <c r="Y269" s="71"/>
      <c r="Z269" s="46"/>
      <c r="BN269" s="217"/>
      <c r="BO269" s="217"/>
      <c r="BP269" s="217"/>
      <c r="BQ269" s="217"/>
      <c r="BR269" s="217"/>
      <c r="BS269" s="217"/>
      <c r="BT269" s="217"/>
      <c r="BU269" s="217"/>
      <c r="BV269" s="217"/>
      <c r="BW269" s="217"/>
      <c r="BX269" s="217"/>
      <c r="BY269" s="217"/>
      <c r="BZ269" s="217"/>
      <c r="CA269" s="217"/>
      <c r="CB269" s="217"/>
      <c r="CC269" s="217"/>
      <c r="CD269" s="217"/>
      <c r="CE269" s="217"/>
      <c r="CF269" s="217"/>
      <c r="CG269" s="217"/>
      <c r="CH269" s="217"/>
      <c r="CI269" s="217"/>
      <c r="CJ269" s="217"/>
      <c r="CK269" s="217"/>
      <c r="CL269" s="217"/>
      <c r="CM269" s="217"/>
      <c r="CN269" s="217"/>
      <c r="CO269" s="217"/>
      <c r="CP269" s="217"/>
      <c r="CQ269" s="217"/>
      <c r="CR269" s="217"/>
      <c r="CS269" s="217"/>
      <c r="CT269" s="217"/>
      <c r="CU269" s="217"/>
      <c r="CV269" s="217"/>
      <c r="CW269" s="217"/>
      <c r="CX269" s="217"/>
      <c r="CY269" s="217"/>
      <c r="CZ269" s="217"/>
      <c r="DA269" s="217"/>
      <c r="DB269" s="217"/>
      <c r="DC269" s="217"/>
      <c r="DD269" s="217"/>
      <c r="DE269" s="217"/>
      <c r="DF269" s="217"/>
      <c r="DG269" s="217"/>
      <c r="DH269" s="217"/>
      <c r="DI269" s="217"/>
      <c r="DJ269" s="217"/>
      <c r="DK269" s="217"/>
      <c r="DL269" s="217"/>
      <c r="DM269" s="217"/>
      <c r="DN269" s="217"/>
      <c r="DO269" s="217"/>
    </row>
    <row r="270" spans="1:119" ht="12.75" customHeight="1">
      <c r="A270" s="40">
        <v>3</v>
      </c>
      <c r="B270" s="78">
        <f t="shared" si="25"/>
        <v>262</v>
      </c>
      <c r="C270" s="51">
        <v>3118</v>
      </c>
      <c r="D270" s="192" t="s">
        <v>190</v>
      </c>
      <c r="E270" s="50" t="s">
        <v>28</v>
      </c>
      <c r="F270" s="50" t="s">
        <v>77</v>
      </c>
      <c r="G270" s="50" t="s">
        <v>82</v>
      </c>
      <c r="H270" s="155">
        <v>34</v>
      </c>
      <c r="I270" s="79"/>
      <c r="J270" s="170"/>
      <c r="K270" s="164">
        <f t="shared" si="26"/>
        <v>3</v>
      </c>
      <c r="L270" s="47">
        <f>ZASOBY!N270-'ZASOBY-WŁ.'!L270</f>
        <v>3</v>
      </c>
      <c r="M270" s="47">
        <f>ZASOBY!O270-'ZASOBY-WŁ.'!M270</f>
        <v>0</v>
      </c>
      <c r="N270" s="164">
        <f t="shared" si="27"/>
        <v>9</v>
      </c>
      <c r="O270" s="47">
        <f>ZASOBY!Q270-'ZASOBY-WŁ.'!O270</f>
        <v>9</v>
      </c>
      <c r="P270" s="47">
        <f>ZASOBY!R270-'ZASOBY-WŁ.'!P270</f>
        <v>0</v>
      </c>
      <c r="Q270" s="69">
        <f t="shared" si="28"/>
        <v>142.03</v>
      </c>
      <c r="R270" s="70">
        <f>ZASOBY!T270-'ZASOBY-WŁ.'!R270</f>
        <v>142.03</v>
      </c>
      <c r="S270" s="70">
        <f>ZASOBY!U270-'ZASOBY-WŁ.'!S270</f>
        <v>0</v>
      </c>
      <c r="T270" s="69">
        <f t="shared" si="29"/>
        <v>0</v>
      </c>
      <c r="U270" s="70">
        <f>ZASOBY!W270-'ZASOBY-WŁ.'!U270</f>
        <v>0</v>
      </c>
      <c r="V270" s="70">
        <f>ZASOBY!X270-'ZASOBY-WŁ.'!V270</f>
        <v>0</v>
      </c>
      <c r="W270" s="66"/>
      <c r="X270" s="66">
        <v>1919</v>
      </c>
      <c r="Y270" s="71"/>
      <c r="Z270" s="46"/>
      <c r="BN270" s="217"/>
      <c r="BO270" s="217"/>
      <c r="BP270" s="217"/>
      <c r="BQ270" s="217"/>
      <c r="BR270" s="217"/>
      <c r="BS270" s="217"/>
      <c r="BT270" s="217"/>
      <c r="BU270" s="217"/>
      <c r="BV270" s="217"/>
      <c r="BW270" s="217"/>
      <c r="BX270" s="217"/>
      <c r="BY270" s="217"/>
      <c r="BZ270" s="217"/>
      <c r="CA270" s="217"/>
      <c r="CB270" s="217"/>
      <c r="CC270" s="217"/>
      <c r="CD270" s="217"/>
      <c r="CE270" s="217"/>
      <c r="CF270" s="217"/>
      <c r="CG270" s="217"/>
      <c r="CH270" s="217"/>
      <c r="CI270" s="217"/>
      <c r="CJ270" s="217"/>
      <c r="CK270" s="217"/>
      <c r="CL270" s="217"/>
      <c r="CM270" s="217"/>
      <c r="CN270" s="217"/>
      <c r="CO270" s="217"/>
      <c r="CP270" s="217"/>
      <c r="CQ270" s="217"/>
      <c r="CR270" s="217"/>
      <c r="CS270" s="217"/>
      <c r="CT270" s="217"/>
      <c r="CU270" s="217"/>
      <c r="CV270" s="217"/>
      <c r="CW270" s="217"/>
      <c r="CX270" s="217"/>
      <c r="CY270" s="217"/>
      <c r="CZ270" s="217"/>
      <c r="DA270" s="217"/>
      <c r="DB270" s="217"/>
      <c r="DC270" s="217"/>
      <c r="DD270" s="217"/>
      <c r="DE270" s="217"/>
      <c r="DF270" s="217"/>
      <c r="DG270" s="217"/>
      <c r="DH270" s="217"/>
      <c r="DI270" s="217"/>
      <c r="DJ270" s="217"/>
      <c r="DK270" s="217"/>
      <c r="DL270" s="217"/>
      <c r="DM270" s="217"/>
      <c r="DN270" s="217"/>
      <c r="DO270" s="217"/>
    </row>
    <row r="271" spans="1:119" ht="12.75" customHeight="1">
      <c r="A271" s="40">
        <v>3</v>
      </c>
      <c r="B271" s="78">
        <f t="shared" si="25"/>
        <v>263</v>
      </c>
      <c r="C271" s="51">
        <v>3122</v>
      </c>
      <c r="D271" s="192" t="s">
        <v>190</v>
      </c>
      <c r="E271" s="50" t="s">
        <v>28</v>
      </c>
      <c r="F271" s="50" t="s">
        <v>77</v>
      </c>
      <c r="G271" s="50" t="s">
        <v>82</v>
      </c>
      <c r="H271" s="155">
        <v>36</v>
      </c>
      <c r="I271" s="79"/>
      <c r="J271" s="170"/>
      <c r="K271" s="164">
        <f t="shared" si="26"/>
        <v>3</v>
      </c>
      <c r="L271" s="47">
        <f>ZASOBY!N271-'ZASOBY-WŁ.'!L271</f>
        <v>3</v>
      </c>
      <c r="M271" s="47">
        <f>ZASOBY!O271-'ZASOBY-WŁ.'!M271</f>
        <v>0</v>
      </c>
      <c r="N271" s="164">
        <f t="shared" si="27"/>
        <v>11</v>
      </c>
      <c r="O271" s="47">
        <f>ZASOBY!Q271-'ZASOBY-WŁ.'!O271</f>
        <v>11</v>
      </c>
      <c r="P271" s="47">
        <f>ZASOBY!R271-'ZASOBY-WŁ.'!P271</f>
        <v>0</v>
      </c>
      <c r="Q271" s="69">
        <f t="shared" si="28"/>
        <v>157.94</v>
      </c>
      <c r="R271" s="70">
        <f>ZASOBY!T271-'ZASOBY-WŁ.'!R271</f>
        <v>157.94</v>
      </c>
      <c r="S271" s="70">
        <f>ZASOBY!U271-'ZASOBY-WŁ.'!S271</f>
        <v>0</v>
      </c>
      <c r="T271" s="69">
        <f t="shared" si="29"/>
        <v>0</v>
      </c>
      <c r="U271" s="70">
        <f>ZASOBY!W271-'ZASOBY-WŁ.'!U271</f>
        <v>0</v>
      </c>
      <c r="V271" s="70">
        <f>ZASOBY!X271-'ZASOBY-WŁ.'!V271</f>
        <v>0</v>
      </c>
      <c r="W271" s="66"/>
      <c r="X271" s="66">
        <v>1904</v>
      </c>
      <c r="Y271" s="71"/>
      <c r="Z271" s="46"/>
      <c r="BN271" s="217"/>
      <c r="BO271" s="217"/>
      <c r="BP271" s="217"/>
      <c r="BQ271" s="217"/>
      <c r="BR271" s="217"/>
      <c r="BS271" s="217"/>
      <c r="BT271" s="217"/>
      <c r="BU271" s="217"/>
      <c r="BV271" s="217"/>
      <c r="BW271" s="217"/>
      <c r="BX271" s="217"/>
      <c r="BY271" s="217"/>
      <c r="BZ271" s="217"/>
      <c r="CA271" s="217"/>
      <c r="CB271" s="217"/>
      <c r="CC271" s="217"/>
      <c r="CD271" s="217"/>
      <c r="CE271" s="217"/>
      <c r="CF271" s="217"/>
      <c r="CG271" s="217"/>
      <c r="CH271" s="217"/>
      <c r="CI271" s="217"/>
      <c r="CJ271" s="217"/>
      <c r="CK271" s="217"/>
      <c r="CL271" s="217"/>
      <c r="CM271" s="217"/>
      <c r="CN271" s="217"/>
      <c r="CO271" s="217"/>
      <c r="CP271" s="217"/>
      <c r="CQ271" s="217"/>
      <c r="CR271" s="217"/>
      <c r="CS271" s="217"/>
      <c r="CT271" s="217"/>
      <c r="CU271" s="217"/>
      <c r="CV271" s="217"/>
      <c r="CW271" s="217"/>
      <c r="CX271" s="217"/>
      <c r="CY271" s="217"/>
      <c r="CZ271" s="217"/>
      <c r="DA271" s="217"/>
      <c r="DB271" s="217"/>
      <c r="DC271" s="217"/>
      <c r="DD271" s="217"/>
      <c r="DE271" s="217"/>
      <c r="DF271" s="217"/>
      <c r="DG271" s="217"/>
      <c r="DH271" s="217"/>
      <c r="DI271" s="217"/>
      <c r="DJ271" s="217"/>
      <c r="DK271" s="217"/>
      <c r="DL271" s="217"/>
      <c r="DM271" s="217"/>
      <c r="DN271" s="217"/>
      <c r="DO271" s="217"/>
    </row>
    <row r="272" spans="1:119" ht="12.75" customHeight="1">
      <c r="A272" s="40">
        <v>3</v>
      </c>
      <c r="B272" s="77">
        <f t="shared" si="25"/>
        <v>264</v>
      </c>
      <c r="C272" s="41">
        <v>3119</v>
      </c>
      <c r="D272" s="191" t="s">
        <v>189</v>
      </c>
      <c r="E272" s="10" t="s">
        <v>28</v>
      </c>
      <c r="F272" s="10" t="s">
        <v>77</v>
      </c>
      <c r="G272" s="10" t="s">
        <v>82</v>
      </c>
      <c r="H272" s="154">
        <v>39</v>
      </c>
      <c r="I272" s="79">
        <v>1</v>
      </c>
      <c r="J272" s="170"/>
      <c r="K272" s="164">
        <f t="shared" si="26"/>
        <v>6</v>
      </c>
      <c r="L272" s="47">
        <f>ZASOBY!N272-'ZASOBY-WŁ.'!L272</f>
        <v>6</v>
      </c>
      <c r="M272" s="47">
        <f>ZASOBY!O272-'ZASOBY-WŁ.'!M272</f>
        <v>0</v>
      </c>
      <c r="N272" s="164">
        <f t="shared" si="27"/>
        <v>18</v>
      </c>
      <c r="O272" s="47">
        <f>ZASOBY!Q272-'ZASOBY-WŁ.'!O272</f>
        <v>18</v>
      </c>
      <c r="P272" s="47">
        <f>ZASOBY!R272-'ZASOBY-WŁ.'!P272</f>
        <v>0</v>
      </c>
      <c r="Q272" s="69">
        <f t="shared" si="28"/>
        <v>290.48</v>
      </c>
      <c r="R272" s="70">
        <f>ZASOBY!T272-'ZASOBY-WŁ.'!R272</f>
        <v>290.48</v>
      </c>
      <c r="S272" s="70">
        <f>ZASOBY!U272-'ZASOBY-WŁ.'!S272</f>
        <v>0</v>
      </c>
      <c r="T272" s="69">
        <f t="shared" si="29"/>
        <v>0</v>
      </c>
      <c r="U272" s="70">
        <f>ZASOBY!W272-'ZASOBY-WŁ.'!U272</f>
        <v>0</v>
      </c>
      <c r="V272" s="70">
        <f>ZASOBY!X272-'ZASOBY-WŁ.'!V272</f>
        <v>0</v>
      </c>
      <c r="W272" s="66"/>
      <c r="X272" s="66">
        <v>1909</v>
      </c>
      <c r="Y272" s="71"/>
      <c r="Z272" s="46"/>
      <c r="BN272" s="217"/>
      <c r="BO272" s="217"/>
      <c r="BP272" s="217"/>
      <c r="BQ272" s="217"/>
      <c r="BR272" s="217"/>
      <c r="BS272" s="217"/>
      <c r="BT272" s="217"/>
      <c r="BU272" s="217"/>
      <c r="BV272" s="217"/>
      <c r="BW272" s="217"/>
      <c r="BX272" s="217"/>
      <c r="BY272" s="217"/>
      <c r="BZ272" s="217"/>
      <c r="CA272" s="217"/>
      <c r="CB272" s="217"/>
      <c r="CC272" s="217"/>
      <c r="CD272" s="217"/>
      <c r="CE272" s="217"/>
      <c r="CF272" s="217"/>
      <c r="CG272" s="217"/>
      <c r="CH272" s="217"/>
      <c r="CI272" s="217"/>
      <c r="CJ272" s="217"/>
      <c r="CK272" s="217"/>
      <c r="CL272" s="217"/>
      <c r="CM272" s="217"/>
      <c r="CN272" s="217"/>
      <c r="CO272" s="217"/>
      <c r="CP272" s="217"/>
      <c r="CQ272" s="217"/>
      <c r="CR272" s="217"/>
      <c r="CS272" s="217"/>
      <c r="CT272" s="217"/>
      <c r="CU272" s="217"/>
      <c r="CV272" s="217"/>
      <c r="CW272" s="217"/>
      <c r="CX272" s="217"/>
      <c r="CY272" s="217"/>
      <c r="CZ272" s="217"/>
      <c r="DA272" s="217"/>
      <c r="DB272" s="217"/>
      <c r="DC272" s="217"/>
      <c r="DD272" s="217"/>
      <c r="DE272" s="217"/>
      <c r="DF272" s="217"/>
      <c r="DG272" s="217"/>
      <c r="DH272" s="217"/>
      <c r="DI272" s="217"/>
      <c r="DJ272" s="217"/>
      <c r="DK272" s="217"/>
      <c r="DL272" s="217"/>
      <c r="DM272" s="217"/>
      <c r="DN272" s="217"/>
      <c r="DO272" s="217"/>
    </row>
    <row r="273" spans="1:119" ht="12.75" customHeight="1">
      <c r="A273" s="40">
        <v>3</v>
      </c>
      <c r="B273" s="77">
        <f t="shared" si="25"/>
        <v>265</v>
      </c>
      <c r="C273" s="41">
        <v>3124</v>
      </c>
      <c r="D273" s="191" t="s">
        <v>189</v>
      </c>
      <c r="E273" s="10" t="s">
        <v>28</v>
      </c>
      <c r="F273" s="10" t="s">
        <v>77</v>
      </c>
      <c r="G273" s="10" t="s">
        <v>82</v>
      </c>
      <c r="H273" s="154">
        <v>40</v>
      </c>
      <c r="I273" s="79">
        <v>1</v>
      </c>
      <c r="J273" s="170"/>
      <c r="K273" s="164">
        <f t="shared" si="26"/>
        <v>3</v>
      </c>
      <c r="L273" s="47">
        <f>ZASOBY!N273-'ZASOBY-WŁ.'!L273</f>
        <v>3</v>
      </c>
      <c r="M273" s="47">
        <f>ZASOBY!O273-'ZASOBY-WŁ.'!M273</f>
        <v>0</v>
      </c>
      <c r="N273" s="164">
        <f t="shared" si="27"/>
        <v>15</v>
      </c>
      <c r="O273" s="47">
        <f>ZASOBY!Q273-'ZASOBY-WŁ.'!O273</f>
        <v>15</v>
      </c>
      <c r="P273" s="47">
        <f>ZASOBY!R273-'ZASOBY-WŁ.'!P273</f>
        <v>0</v>
      </c>
      <c r="Q273" s="69">
        <f t="shared" si="28"/>
        <v>245.49</v>
      </c>
      <c r="R273" s="70">
        <f>ZASOBY!T273-'ZASOBY-WŁ.'!R273</f>
        <v>245.49</v>
      </c>
      <c r="S273" s="70">
        <f>ZASOBY!U273-'ZASOBY-WŁ.'!S273</f>
        <v>0</v>
      </c>
      <c r="T273" s="69">
        <f t="shared" si="29"/>
        <v>236.67</v>
      </c>
      <c r="U273" s="70">
        <f>ZASOBY!W273-'ZASOBY-WŁ.'!U273</f>
        <v>236.67</v>
      </c>
      <c r="V273" s="70">
        <f>ZASOBY!X273-'ZASOBY-WŁ.'!V273</f>
        <v>0</v>
      </c>
      <c r="W273" s="66"/>
      <c r="X273" s="66">
        <v>1909</v>
      </c>
      <c r="Y273" s="71"/>
      <c r="Z273" s="46"/>
      <c r="BN273" s="217"/>
      <c r="BO273" s="217"/>
      <c r="BP273" s="217"/>
      <c r="BQ273" s="217"/>
      <c r="BR273" s="217"/>
      <c r="BS273" s="217"/>
      <c r="BT273" s="217"/>
      <c r="BU273" s="217"/>
      <c r="BV273" s="217"/>
      <c r="BW273" s="217"/>
      <c r="BX273" s="217"/>
      <c r="BY273" s="217"/>
      <c r="BZ273" s="217"/>
      <c r="CA273" s="217"/>
      <c r="CB273" s="217"/>
      <c r="CC273" s="217"/>
      <c r="CD273" s="217"/>
      <c r="CE273" s="217"/>
      <c r="CF273" s="217"/>
      <c r="CG273" s="217"/>
      <c r="CH273" s="217"/>
      <c r="CI273" s="217"/>
      <c r="CJ273" s="217"/>
      <c r="CK273" s="217"/>
      <c r="CL273" s="217"/>
      <c r="CM273" s="217"/>
      <c r="CN273" s="217"/>
      <c r="CO273" s="217"/>
      <c r="CP273" s="217"/>
      <c r="CQ273" s="217"/>
      <c r="CR273" s="217"/>
      <c r="CS273" s="217"/>
      <c r="CT273" s="217"/>
      <c r="CU273" s="217"/>
      <c r="CV273" s="217"/>
      <c r="CW273" s="217"/>
      <c r="CX273" s="217"/>
      <c r="CY273" s="217"/>
      <c r="CZ273" s="217"/>
      <c r="DA273" s="217"/>
      <c r="DB273" s="217"/>
      <c r="DC273" s="217"/>
      <c r="DD273" s="217"/>
      <c r="DE273" s="217"/>
      <c r="DF273" s="217"/>
      <c r="DG273" s="217"/>
      <c r="DH273" s="217"/>
      <c r="DI273" s="217"/>
      <c r="DJ273" s="217"/>
      <c r="DK273" s="217"/>
      <c r="DL273" s="217"/>
      <c r="DM273" s="217"/>
      <c r="DN273" s="217"/>
      <c r="DO273" s="217"/>
    </row>
    <row r="274" spans="1:119" ht="12.75" customHeight="1">
      <c r="A274" s="40">
        <v>3</v>
      </c>
      <c r="B274" s="77">
        <f t="shared" si="25"/>
        <v>266</v>
      </c>
      <c r="C274" s="41">
        <v>3125</v>
      </c>
      <c r="D274" s="191" t="s">
        <v>189</v>
      </c>
      <c r="E274" s="10" t="s">
        <v>28</v>
      </c>
      <c r="F274" s="10" t="s">
        <v>77</v>
      </c>
      <c r="G274" s="10" t="s">
        <v>82</v>
      </c>
      <c r="H274" s="154" t="s">
        <v>194</v>
      </c>
      <c r="I274" s="79">
        <v>1</v>
      </c>
      <c r="J274" s="170"/>
      <c r="K274" s="164">
        <f t="shared" si="26"/>
        <v>1</v>
      </c>
      <c r="L274" s="47">
        <f>ZASOBY!N274-'ZASOBY-WŁ.'!L274</f>
        <v>1</v>
      </c>
      <c r="M274" s="47">
        <f>ZASOBY!O274-'ZASOBY-WŁ.'!M274</f>
        <v>0</v>
      </c>
      <c r="N274" s="164">
        <f t="shared" si="27"/>
        <v>3</v>
      </c>
      <c r="O274" s="47">
        <f>ZASOBY!Q274-'ZASOBY-WŁ.'!O274</f>
        <v>3</v>
      </c>
      <c r="P274" s="47">
        <f>ZASOBY!R274-'ZASOBY-WŁ.'!P274</f>
        <v>0</v>
      </c>
      <c r="Q274" s="69">
        <f t="shared" si="28"/>
        <v>50.93</v>
      </c>
      <c r="R274" s="70">
        <f>ZASOBY!T274-'ZASOBY-WŁ.'!R274</f>
        <v>50.93</v>
      </c>
      <c r="S274" s="70">
        <f>ZASOBY!U274-'ZASOBY-WŁ.'!S274</f>
        <v>0</v>
      </c>
      <c r="T274" s="69">
        <f t="shared" si="29"/>
        <v>0</v>
      </c>
      <c r="U274" s="70">
        <f>ZASOBY!W274-'ZASOBY-WŁ.'!U274</f>
        <v>0</v>
      </c>
      <c r="V274" s="70">
        <f>ZASOBY!X274-'ZASOBY-WŁ.'!V274</f>
        <v>0</v>
      </c>
      <c r="W274" s="66"/>
      <c r="X274" s="66">
        <v>1909</v>
      </c>
      <c r="Y274" s="71"/>
      <c r="Z274" s="46"/>
      <c r="BN274" s="217"/>
      <c r="BO274" s="217"/>
      <c r="BP274" s="217"/>
      <c r="BQ274" s="217"/>
      <c r="BR274" s="217"/>
      <c r="BS274" s="217"/>
      <c r="BT274" s="217"/>
      <c r="BU274" s="217"/>
      <c r="BV274" s="217"/>
      <c r="BW274" s="217"/>
      <c r="BX274" s="217"/>
      <c r="BY274" s="217"/>
      <c r="BZ274" s="217"/>
      <c r="CA274" s="217"/>
      <c r="CB274" s="217"/>
      <c r="CC274" s="217"/>
      <c r="CD274" s="217"/>
      <c r="CE274" s="217"/>
      <c r="CF274" s="217"/>
      <c r="CG274" s="217"/>
      <c r="CH274" s="217"/>
      <c r="CI274" s="217"/>
      <c r="CJ274" s="217"/>
      <c r="CK274" s="217"/>
      <c r="CL274" s="217"/>
      <c r="CM274" s="217"/>
      <c r="CN274" s="217"/>
      <c r="CO274" s="217"/>
      <c r="CP274" s="217"/>
      <c r="CQ274" s="217"/>
      <c r="CR274" s="217"/>
      <c r="CS274" s="217"/>
      <c r="CT274" s="217"/>
      <c r="CU274" s="217"/>
      <c r="CV274" s="217"/>
      <c r="CW274" s="217"/>
      <c r="CX274" s="217"/>
      <c r="CY274" s="217"/>
      <c r="CZ274" s="217"/>
      <c r="DA274" s="217"/>
      <c r="DB274" s="217"/>
      <c r="DC274" s="217"/>
      <c r="DD274" s="217"/>
      <c r="DE274" s="217"/>
      <c r="DF274" s="217"/>
      <c r="DG274" s="217"/>
      <c r="DH274" s="217"/>
      <c r="DI274" s="217"/>
      <c r="DJ274" s="217"/>
      <c r="DK274" s="217"/>
      <c r="DL274" s="217"/>
      <c r="DM274" s="217"/>
      <c r="DN274" s="217"/>
      <c r="DO274" s="217"/>
    </row>
    <row r="275" spans="1:119" ht="12.75" customHeight="1">
      <c r="A275" s="40">
        <v>3</v>
      </c>
      <c r="B275" s="77">
        <f t="shared" si="25"/>
        <v>267</v>
      </c>
      <c r="C275" s="41">
        <v>6004</v>
      </c>
      <c r="D275" s="191" t="s">
        <v>189</v>
      </c>
      <c r="E275" s="10" t="s">
        <v>28</v>
      </c>
      <c r="F275" s="10" t="s">
        <v>77</v>
      </c>
      <c r="G275" s="10" t="s">
        <v>82</v>
      </c>
      <c r="H275" s="154">
        <v>40</v>
      </c>
      <c r="I275" s="79"/>
      <c r="J275" s="170">
        <v>1</v>
      </c>
      <c r="K275" s="164">
        <f t="shared" si="26"/>
        <v>2</v>
      </c>
      <c r="L275" s="47">
        <f>ZASOBY!N275-'ZASOBY-WŁ.'!L275</f>
        <v>0</v>
      </c>
      <c r="M275" s="47">
        <f>ZASOBY!O275-'ZASOBY-WŁ.'!M275</f>
        <v>2</v>
      </c>
      <c r="N275" s="164">
        <f t="shared" si="27"/>
        <v>2</v>
      </c>
      <c r="O275" s="47">
        <f>ZASOBY!Q275-'ZASOBY-WŁ.'!O275</f>
        <v>0</v>
      </c>
      <c r="P275" s="47">
        <f>ZASOBY!R275-'ZASOBY-WŁ.'!P275</f>
        <v>2</v>
      </c>
      <c r="Q275" s="69">
        <f t="shared" si="28"/>
        <v>43.5</v>
      </c>
      <c r="R275" s="70">
        <f>ZASOBY!T275-'ZASOBY-WŁ.'!R275</f>
        <v>0</v>
      </c>
      <c r="S275" s="70">
        <f>ZASOBY!U275-'ZASOBY-WŁ.'!S275</f>
        <v>43.5</v>
      </c>
      <c r="T275" s="69">
        <f t="shared" si="29"/>
        <v>0</v>
      </c>
      <c r="U275" s="70">
        <f>ZASOBY!W275-'ZASOBY-WŁ.'!U275</f>
        <v>0</v>
      </c>
      <c r="V275" s="70">
        <f>ZASOBY!X275-'ZASOBY-WŁ.'!V275</f>
        <v>0</v>
      </c>
      <c r="W275" s="66"/>
      <c r="X275" s="66">
        <v>1909</v>
      </c>
      <c r="Y275" s="71"/>
      <c r="Z275" s="46"/>
      <c r="BN275" s="217"/>
      <c r="BO275" s="217"/>
      <c r="BP275" s="217"/>
      <c r="BQ275" s="217"/>
      <c r="BR275" s="217"/>
      <c r="BS275" s="217"/>
      <c r="BT275" s="217"/>
      <c r="BU275" s="217"/>
      <c r="BV275" s="217"/>
      <c r="BW275" s="217"/>
      <c r="BX275" s="217"/>
      <c r="BY275" s="217"/>
      <c r="BZ275" s="217"/>
      <c r="CA275" s="217"/>
      <c r="CB275" s="217"/>
      <c r="CC275" s="217"/>
      <c r="CD275" s="217"/>
      <c r="CE275" s="217"/>
      <c r="CF275" s="217"/>
      <c r="CG275" s="217"/>
      <c r="CH275" s="217"/>
      <c r="CI275" s="217"/>
      <c r="CJ275" s="217"/>
      <c r="CK275" s="217"/>
      <c r="CL275" s="217"/>
      <c r="CM275" s="217"/>
      <c r="CN275" s="217"/>
      <c r="CO275" s="217"/>
      <c r="CP275" s="217"/>
      <c r="CQ275" s="217"/>
      <c r="CR275" s="217"/>
      <c r="CS275" s="217"/>
      <c r="CT275" s="217"/>
      <c r="CU275" s="217"/>
      <c r="CV275" s="217"/>
      <c r="CW275" s="217"/>
      <c r="CX275" s="217"/>
      <c r="CY275" s="217"/>
      <c r="CZ275" s="217"/>
      <c r="DA275" s="217"/>
      <c r="DB275" s="217"/>
      <c r="DC275" s="217"/>
      <c r="DD275" s="217"/>
      <c r="DE275" s="217"/>
      <c r="DF275" s="217"/>
      <c r="DG275" s="217"/>
      <c r="DH275" s="217"/>
      <c r="DI275" s="217"/>
      <c r="DJ275" s="217"/>
      <c r="DK275" s="217"/>
      <c r="DL275" s="217"/>
      <c r="DM275" s="217"/>
      <c r="DN275" s="217"/>
      <c r="DO275" s="217"/>
    </row>
    <row r="276" spans="1:119" ht="12.75" customHeight="1">
      <c r="A276" s="40">
        <v>3</v>
      </c>
      <c r="B276" s="77">
        <f t="shared" si="25"/>
        <v>268</v>
      </c>
      <c r="C276" s="41">
        <v>3120</v>
      </c>
      <c r="D276" s="191" t="s">
        <v>189</v>
      </c>
      <c r="E276" s="10" t="s">
        <v>28</v>
      </c>
      <c r="F276" s="10" t="s">
        <v>77</v>
      </c>
      <c r="G276" s="10" t="s">
        <v>82</v>
      </c>
      <c r="H276" s="154">
        <v>43</v>
      </c>
      <c r="I276" s="79">
        <v>1</v>
      </c>
      <c r="J276" s="170"/>
      <c r="K276" s="164">
        <f t="shared" si="26"/>
        <v>6</v>
      </c>
      <c r="L276" s="47">
        <f>ZASOBY!N276-'ZASOBY-WŁ.'!L276</f>
        <v>6</v>
      </c>
      <c r="M276" s="47">
        <f>ZASOBY!O276-'ZASOBY-WŁ.'!M276</f>
        <v>0</v>
      </c>
      <c r="N276" s="164">
        <f t="shared" si="27"/>
        <v>16</v>
      </c>
      <c r="O276" s="47">
        <f>ZASOBY!Q276-'ZASOBY-WŁ.'!O276</f>
        <v>16</v>
      </c>
      <c r="P276" s="47">
        <f>ZASOBY!R276-'ZASOBY-WŁ.'!P276</f>
        <v>0</v>
      </c>
      <c r="Q276" s="69">
        <f t="shared" si="28"/>
        <v>255.74</v>
      </c>
      <c r="R276" s="70">
        <f>ZASOBY!T276-'ZASOBY-WŁ.'!R276</f>
        <v>255.74</v>
      </c>
      <c r="S276" s="70">
        <f>ZASOBY!U276-'ZASOBY-WŁ.'!S276</f>
        <v>0</v>
      </c>
      <c r="T276" s="69">
        <f t="shared" si="29"/>
        <v>0</v>
      </c>
      <c r="U276" s="70">
        <f>ZASOBY!W276-'ZASOBY-WŁ.'!U276</f>
        <v>0</v>
      </c>
      <c r="V276" s="70">
        <f>ZASOBY!X276-'ZASOBY-WŁ.'!V276</f>
        <v>0</v>
      </c>
      <c r="W276" s="66"/>
      <c r="X276" s="66">
        <v>1902</v>
      </c>
      <c r="Y276" s="71"/>
      <c r="Z276" s="46"/>
      <c r="BN276" s="217"/>
      <c r="BO276" s="217"/>
      <c r="BP276" s="217"/>
      <c r="BQ276" s="217"/>
      <c r="BR276" s="217"/>
      <c r="BS276" s="217"/>
      <c r="BT276" s="217"/>
      <c r="BU276" s="217"/>
      <c r="BV276" s="217"/>
      <c r="BW276" s="217"/>
      <c r="BX276" s="217"/>
      <c r="BY276" s="217"/>
      <c r="BZ276" s="217"/>
      <c r="CA276" s="217"/>
      <c r="CB276" s="217"/>
      <c r="CC276" s="217"/>
      <c r="CD276" s="217"/>
      <c r="CE276" s="217"/>
      <c r="CF276" s="217"/>
      <c r="CG276" s="217"/>
      <c r="CH276" s="217"/>
      <c r="CI276" s="217"/>
      <c r="CJ276" s="217"/>
      <c r="CK276" s="217"/>
      <c r="CL276" s="217"/>
      <c r="CM276" s="217"/>
      <c r="CN276" s="217"/>
      <c r="CO276" s="217"/>
      <c r="CP276" s="217"/>
      <c r="CQ276" s="217"/>
      <c r="CR276" s="217"/>
      <c r="CS276" s="217"/>
      <c r="CT276" s="217"/>
      <c r="CU276" s="217"/>
      <c r="CV276" s="217"/>
      <c r="CW276" s="217"/>
      <c r="CX276" s="217"/>
      <c r="CY276" s="217"/>
      <c r="CZ276" s="217"/>
      <c r="DA276" s="217"/>
      <c r="DB276" s="217"/>
      <c r="DC276" s="217"/>
      <c r="DD276" s="217"/>
      <c r="DE276" s="217"/>
      <c r="DF276" s="217"/>
      <c r="DG276" s="217"/>
      <c r="DH276" s="217"/>
      <c r="DI276" s="217"/>
      <c r="DJ276" s="217"/>
      <c r="DK276" s="217"/>
      <c r="DL276" s="217"/>
      <c r="DM276" s="217"/>
      <c r="DN276" s="217"/>
      <c r="DO276" s="217"/>
    </row>
    <row r="277" spans="1:119" ht="12.75" customHeight="1">
      <c r="A277" s="40">
        <v>3</v>
      </c>
      <c r="B277" s="77">
        <f aca="true" t="shared" si="30" ref="B277:B285">+B276+1</f>
        <v>269</v>
      </c>
      <c r="C277" s="41">
        <v>3123</v>
      </c>
      <c r="D277" s="191" t="s">
        <v>189</v>
      </c>
      <c r="E277" s="10" t="s">
        <v>28</v>
      </c>
      <c r="F277" s="10" t="s">
        <v>77</v>
      </c>
      <c r="G277" s="10" t="s">
        <v>82</v>
      </c>
      <c r="H277" s="154">
        <v>45</v>
      </c>
      <c r="I277" s="79">
        <v>1</v>
      </c>
      <c r="J277" s="170"/>
      <c r="K277" s="164">
        <f t="shared" si="26"/>
        <v>4</v>
      </c>
      <c r="L277" s="47">
        <f>ZASOBY!N277-'ZASOBY-WŁ.'!L277</f>
        <v>4</v>
      </c>
      <c r="M277" s="47">
        <f>ZASOBY!O277-'ZASOBY-WŁ.'!M277</f>
        <v>0</v>
      </c>
      <c r="N277" s="164">
        <f t="shared" si="27"/>
        <v>12</v>
      </c>
      <c r="O277" s="47">
        <f>ZASOBY!Q277-'ZASOBY-WŁ.'!O277</f>
        <v>12</v>
      </c>
      <c r="P277" s="47">
        <f>ZASOBY!R277-'ZASOBY-WŁ.'!P277</f>
        <v>0</v>
      </c>
      <c r="Q277" s="69">
        <f t="shared" si="28"/>
        <v>203.88</v>
      </c>
      <c r="R277" s="70">
        <f>ZASOBY!T277-'ZASOBY-WŁ.'!R277</f>
        <v>203.88</v>
      </c>
      <c r="S277" s="70">
        <f>ZASOBY!U277-'ZASOBY-WŁ.'!S277</f>
        <v>0</v>
      </c>
      <c r="T277" s="69">
        <f t="shared" si="29"/>
        <v>0</v>
      </c>
      <c r="U277" s="70">
        <f>ZASOBY!W277-'ZASOBY-WŁ.'!U277</f>
        <v>0</v>
      </c>
      <c r="V277" s="70">
        <f>ZASOBY!X277-'ZASOBY-WŁ.'!V277</f>
        <v>0</v>
      </c>
      <c r="W277" s="66"/>
      <c r="X277" s="66">
        <v>1902</v>
      </c>
      <c r="Y277" s="237" t="s">
        <v>159</v>
      </c>
      <c r="Z277" s="46"/>
      <c r="BN277" s="217"/>
      <c r="BO277" s="217"/>
      <c r="BP277" s="217"/>
      <c r="BQ277" s="217"/>
      <c r="BR277" s="217"/>
      <c r="BS277" s="217"/>
      <c r="BT277" s="217"/>
      <c r="BU277" s="217"/>
      <c r="BV277" s="217"/>
      <c r="BW277" s="217"/>
      <c r="BX277" s="217"/>
      <c r="BY277" s="217"/>
      <c r="BZ277" s="217"/>
      <c r="CA277" s="217"/>
      <c r="CB277" s="217"/>
      <c r="CC277" s="217"/>
      <c r="CD277" s="217"/>
      <c r="CE277" s="217"/>
      <c r="CF277" s="217"/>
      <c r="CG277" s="217"/>
      <c r="CH277" s="217"/>
      <c r="CI277" s="217"/>
      <c r="CJ277" s="217"/>
      <c r="CK277" s="217"/>
      <c r="CL277" s="217"/>
      <c r="CM277" s="217"/>
      <c r="CN277" s="217"/>
      <c r="CO277" s="217"/>
      <c r="CP277" s="217"/>
      <c r="CQ277" s="217"/>
      <c r="CR277" s="217"/>
      <c r="CS277" s="217"/>
      <c r="CT277" s="217"/>
      <c r="CU277" s="217"/>
      <c r="CV277" s="217"/>
      <c r="CW277" s="217"/>
      <c r="CX277" s="217"/>
      <c r="CY277" s="217"/>
      <c r="CZ277" s="217"/>
      <c r="DA277" s="217"/>
      <c r="DB277" s="217"/>
      <c r="DC277" s="217"/>
      <c r="DD277" s="217"/>
      <c r="DE277" s="217"/>
      <c r="DF277" s="217"/>
      <c r="DG277" s="217"/>
      <c r="DH277" s="217"/>
      <c r="DI277" s="217"/>
      <c r="DJ277" s="217"/>
      <c r="DK277" s="217"/>
      <c r="DL277" s="217"/>
      <c r="DM277" s="217"/>
      <c r="DN277" s="217"/>
      <c r="DO277" s="217"/>
    </row>
    <row r="278" spans="1:119" ht="12.75" customHeight="1">
      <c r="A278" s="40">
        <v>3</v>
      </c>
      <c r="B278" s="77">
        <f t="shared" si="30"/>
        <v>270</v>
      </c>
      <c r="C278" s="41">
        <v>3107</v>
      </c>
      <c r="D278" s="191" t="s">
        <v>189</v>
      </c>
      <c r="E278" s="10" t="s">
        <v>28</v>
      </c>
      <c r="F278" s="10" t="s">
        <v>77</v>
      </c>
      <c r="G278" s="10" t="s">
        <v>83</v>
      </c>
      <c r="H278" s="154">
        <v>13</v>
      </c>
      <c r="I278" s="79">
        <v>1</v>
      </c>
      <c r="J278" s="170"/>
      <c r="K278" s="164">
        <f t="shared" si="26"/>
        <v>4</v>
      </c>
      <c r="L278" s="47">
        <f>ZASOBY!N278-'ZASOBY-WŁ.'!L278</f>
        <v>4</v>
      </c>
      <c r="M278" s="47">
        <f>ZASOBY!O278-'ZASOBY-WŁ.'!M278</f>
        <v>0</v>
      </c>
      <c r="N278" s="164">
        <f t="shared" si="27"/>
        <v>12</v>
      </c>
      <c r="O278" s="47">
        <f>ZASOBY!Q278-'ZASOBY-WŁ.'!O278</f>
        <v>12</v>
      </c>
      <c r="P278" s="47">
        <f>ZASOBY!R278-'ZASOBY-WŁ.'!P278</f>
        <v>0</v>
      </c>
      <c r="Q278" s="69">
        <f t="shared" si="28"/>
        <v>189.78</v>
      </c>
      <c r="R278" s="70">
        <f>ZASOBY!T278-'ZASOBY-WŁ.'!R278</f>
        <v>189.78</v>
      </c>
      <c r="S278" s="70">
        <f>ZASOBY!U278-'ZASOBY-WŁ.'!S278</f>
        <v>0</v>
      </c>
      <c r="T278" s="69">
        <f t="shared" si="29"/>
        <v>0</v>
      </c>
      <c r="U278" s="70">
        <f>ZASOBY!W278-'ZASOBY-WŁ.'!U278</f>
        <v>0</v>
      </c>
      <c r="V278" s="70">
        <f>ZASOBY!X278-'ZASOBY-WŁ.'!V278</f>
        <v>0</v>
      </c>
      <c r="W278" s="66"/>
      <c r="X278" s="66">
        <v>1910</v>
      </c>
      <c r="Y278" s="71"/>
      <c r="Z278" s="46"/>
      <c r="BN278" s="217"/>
      <c r="BO278" s="217"/>
      <c r="BP278" s="217"/>
      <c r="BQ278" s="217"/>
      <c r="BR278" s="217"/>
      <c r="BS278" s="217"/>
      <c r="BT278" s="217"/>
      <c r="BU278" s="217"/>
      <c r="BV278" s="217"/>
      <c r="BW278" s="217"/>
      <c r="BX278" s="217"/>
      <c r="BY278" s="217"/>
      <c r="BZ278" s="217"/>
      <c r="CA278" s="217"/>
      <c r="CB278" s="217"/>
      <c r="CC278" s="217"/>
      <c r="CD278" s="217"/>
      <c r="CE278" s="217"/>
      <c r="CF278" s="217"/>
      <c r="CG278" s="217"/>
      <c r="CH278" s="217"/>
      <c r="CI278" s="217"/>
      <c r="CJ278" s="217"/>
      <c r="CK278" s="217"/>
      <c r="CL278" s="217"/>
      <c r="CM278" s="217"/>
      <c r="CN278" s="217"/>
      <c r="CO278" s="217"/>
      <c r="CP278" s="217"/>
      <c r="CQ278" s="217"/>
      <c r="CR278" s="217"/>
      <c r="CS278" s="217"/>
      <c r="CT278" s="217"/>
      <c r="CU278" s="217"/>
      <c r="CV278" s="217"/>
      <c r="CW278" s="217"/>
      <c r="CX278" s="217"/>
      <c r="CY278" s="217"/>
      <c r="CZ278" s="217"/>
      <c r="DA278" s="217"/>
      <c r="DB278" s="217"/>
      <c r="DC278" s="217"/>
      <c r="DD278" s="217"/>
      <c r="DE278" s="217"/>
      <c r="DF278" s="217"/>
      <c r="DG278" s="217"/>
      <c r="DH278" s="217"/>
      <c r="DI278" s="217"/>
      <c r="DJ278" s="217"/>
      <c r="DK278" s="217"/>
      <c r="DL278" s="217"/>
      <c r="DM278" s="217"/>
      <c r="DN278" s="217"/>
      <c r="DO278" s="217"/>
    </row>
    <row r="279" spans="1:119" ht="12.75" customHeight="1">
      <c r="A279" s="40">
        <v>3</v>
      </c>
      <c r="B279" s="78">
        <f t="shared" si="30"/>
        <v>271</v>
      </c>
      <c r="C279" s="51">
        <v>3108</v>
      </c>
      <c r="D279" s="192" t="s">
        <v>190</v>
      </c>
      <c r="E279" s="50" t="s">
        <v>28</v>
      </c>
      <c r="F279" s="50" t="s">
        <v>77</v>
      </c>
      <c r="G279" s="50" t="s">
        <v>83</v>
      </c>
      <c r="H279" s="155">
        <v>14</v>
      </c>
      <c r="I279" s="79"/>
      <c r="J279" s="170"/>
      <c r="K279" s="164">
        <f t="shared" si="26"/>
        <v>5</v>
      </c>
      <c r="L279" s="47">
        <f>ZASOBY!N279-'ZASOBY-WŁ.'!L279</f>
        <v>5</v>
      </c>
      <c r="M279" s="47">
        <f>ZASOBY!O279-'ZASOBY-WŁ.'!M279</f>
        <v>0</v>
      </c>
      <c r="N279" s="164">
        <f t="shared" si="27"/>
        <v>14</v>
      </c>
      <c r="O279" s="47">
        <f>ZASOBY!Q279-'ZASOBY-WŁ.'!O279</f>
        <v>14</v>
      </c>
      <c r="P279" s="47">
        <f>ZASOBY!R279-'ZASOBY-WŁ.'!P279</f>
        <v>0</v>
      </c>
      <c r="Q279" s="69">
        <f t="shared" si="28"/>
        <v>225.44</v>
      </c>
      <c r="R279" s="70">
        <f>ZASOBY!T279-'ZASOBY-WŁ.'!R279</f>
        <v>225.44</v>
      </c>
      <c r="S279" s="70">
        <f>ZASOBY!U279-'ZASOBY-WŁ.'!S279</f>
        <v>0</v>
      </c>
      <c r="T279" s="69">
        <f t="shared" si="29"/>
        <v>0</v>
      </c>
      <c r="U279" s="70">
        <f>ZASOBY!W279-'ZASOBY-WŁ.'!U279</f>
        <v>0</v>
      </c>
      <c r="V279" s="70">
        <f>ZASOBY!X279-'ZASOBY-WŁ.'!V279</f>
        <v>0</v>
      </c>
      <c r="W279" s="66"/>
      <c r="X279" s="66">
        <v>1911</v>
      </c>
      <c r="Y279" s="71"/>
      <c r="Z279" s="46"/>
      <c r="BN279" s="217"/>
      <c r="BO279" s="217"/>
      <c r="BP279" s="217"/>
      <c r="BQ279" s="217"/>
      <c r="BR279" s="217"/>
      <c r="BS279" s="217"/>
      <c r="BT279" s="217"/>
      <c r="BU279" s="217"/>
      <c r="BV279" s="217"/>
      <c r="BW279" s="217"/>
      <c r="BX279" s="217"/>
      <c r="BY279" s="217"/>
      <c r="BZ279" s="217"/>
      <c r="CA279" s="217"/>
      <c r="CB279" s="217"/>
      <c r="CC279" s="217"/>
      <c r="CD279" s="217"/>
      <c r="CE279" s="217"/>
      <c r="CF279" s="217"/>
      <c r="CG279" s="217"/>
      <c r="CH279" s="217"/>
      <c r="CI279" s="217"/>
      <c r="CJ279" s="217"/>
      <c r="CK279" s="217"/>
      <c r="CL279" s="217"/>
      <c r="CM279" s="217"/>
      <c r="CN279" s="217"/>
      <c r="CO279" s="217"/>
      <c r="CP279" s="217"/>
      <c r="CQ279" s="217"/>
      <c r="CR279" s="217"/>
      <c r="CS279" s="217"/>
      <c r="CT279" s="217"/>
      <c r="CU279" s="217"/>
      <c r="CV279" s="217"/>
      <c r="CW279" s="217"/>
      <c r="CX279" s="217"/>
      <c r="CY279" s="217"/>
      <c r="CZ279" s="217"/>
      <c r="DA279" s="217"/>
      <c r="DB279" s="217"/>
      <c r="DC279" s="217"/>
      <c r="DD279" s="217"/>
      <c r="DE279" s="217"/>
      <c r="DF279" s="217"/>
      <c r="DG279" s="217"/>
      <c r="DH279" s="217"/>
      <c r="DI279" s="217"/>
      <c r="DJ279" s="217"/>
      <c r="DK279" s="217"/>
      <c r="DL279" s="217"/>
      <c r="DM279" s="217"/>
      <c r="DN279" s="217"/>
      <c r="DO279" s="217"/>
    </row>
    <row r="280" spans="1:119" ht="12.75" customHeight="1">
      <c r="A280" s="40">
        <v>3</v>
      </c>
      <c r="B280" s="77">
        <f t="shared" si="30"/>
        <v>272</v>
      </c>
      <c r="C280" s="41">
        <v>3109</v>
      </c>
      <c r="D280" s="191" t="s">
        <v>189</v>
      </c>
      <c r="E280" s="10" t="s">
        <v>28</v>
      </c>
      <c r="F280" s="10" t="s">
        <v>77</v>
      </c>
      <c r="G280" s="10" t="s">
        <v>83</v>
      </c>
      <c r="H280" s="154">
        <v>15</v>
      </c>
      <c r="I280" s="79">
        <v>1</v>
      </c>
      <c r="J280" s="170"/>
      <c r="K280" s="164">
        <f t="shared" si="26"/>
        <v>6</v>
      </c>
      <c r="L280" s="47">
        <f>ZASOBY!N280-'ZASOBY-WŁ.'!L280</f>
        <v>6</v>
      </c>
      <c r="M280" s="47">
        <f>ZASOBY!O280-'ZASOBY-WŁ.'!M280</f>
        <v>0</v>
      </c>
      <c r="N280" s="164">
        <f t="shared" si="27"/>
        <v>18</v>
      </c>
      <c r="O280" s="47">
        <f>ZASOBY!Q280-'ZASOBY-WŁ.'!O280</f>
        <v>18</v>
      </c>
      <c r="P280" s="47">
        <f>ZASOBY!R280-'ZASOBY-WŁ.'!P280</f>
        <v>0</v>
      </c>
      <c r="Q280" s="69">
        <f t="shared" si="28"/>
        <v>259.8</v>
      </c>
      <c r="R280" s="70">
        <f>ZASOBY!T280-'ZASOBY-WŁ.'!R280</f>
        <v>259.8</v>
      </c>
      <c r="S280" s="70">
        <f>ZASOBY!U280-'ZASOBY-WŁ.'!S280</f>
        <v>0</v>
      </c>
      <c r="T280" s="69">
        <f t="shared" si="29"/>
        <v>0</v>
      </c>
      <c r="U280" s="70">
        <f>ZASOBY!W280-'ZASOBY-WŁ.'!U280</f>
        <v>0</v>
      </c>
      <c r="V280" s="70">
        <f>ZASOBY!X280-'ZASOBY-WŁ.'!V280</f>
        <v>0</v>
      </c>
      <c r="W280" s="66"/>
      <c r="X280" s="66">
        <v>1911</v>
      </c>
      <c r="Y280" s="71"/>
      <c r="Z280" s="46"/>
      <c r="BN280" s="217"/>
      <c r="BO280" s="217"/>
      <c r="BP280" s="217"/>
      <c r="BQ280" s="217"/>
      <c r="BR280" s="217"/>
      <c r="BS280" s="217"/>
      <c r="BT280" s="217"/>
      <c r="BU280" s="217"/>
      <c r="BV280" s="217"/>
      <c r="BW280" s="217"/>
      <c r="BX280" s="217"/>
      <c r="BY280" s="217"/>
      <c r="BZ280" s="217"/>
      <c r="CA280" s="217"/>
      <c r="CB280" s="217"/>
      <c r="CC280" s="217"/>
      <c r="CD280" s="217"/>
      <c r="CE280" s="217"/>
      <c r="CF280" s="217"/>
      <c r="CG280" s="217"/>
      <c r="CH280" s="217"/>
      <c r="CI280" s="217"/>
      <c r="CJ280" s="217"/>
      <c r="CK280" s="217"/>
      <c r="CL280" s="217"/>
      <c r="CM280" s="217"/>
      <c r="CN280" s="217"/>
      <c r="CO280" s="217"/>
      <c r="CP280" s="217"/>
      <c r="CQ280" s="217"/>
      <c r="CR280" s="217"/>
      <c r="CS280" s="217"/>
      <c r="CT280" s="217"/>
      <c r="CU280" s="217"/>
      <c r="CV280" s="217"/>
      <c r="CW280" s="217"/>
      <c r="CX280" s="217"/>
      <c r="CY280" s="217"/>
      <c r="CZ280" s="217"/>
      <c r="DA280" s="217"/>
      <c r="DB280" s="217"/>
      <c r="DC280" s="217"/>
      <c r="DD280" s="217"/>
      <c r="DE280" s="217"/>
      <c r="DF280" s="217"/>
      <c r="DG280" s="217"/>
      <c r="DH280" s="217"/>
      <c r="DI280" s="217"/>
      <c r="DJ280" s="217"/>
      <c r="DK280" s="217"/>
      <c r="DL280" s="217"/>
      <c r="DM280" s="217"/>
      <c r="DN280" s="217"/>
      <c r="DO280" s="217"/>
    </row>
    <row r="281" spans="1:119" ht="12.75" customHeight="1">
      <c r="A281" s="40">
        <v>3</v>
      </c>
      <c r="B281" s="78">
        <f t="shared" si="30"/>
        <v>273</v>
      </c>
      <c r="C281" s="51">
        <v>3110</v>
      </c>
      <c r="D281" s="192" t="s">
        <v>190</v>
      </c>
      <c r="E281" s="50" t="s">
        <v>28</v>
      </c>
      <c r="F281" s="50" t="s">
        <v>77</v>
      </c>
      <c r="G281" s="50" t="s">
        <v>83</v>
      </c>
      <c r="H281" s="155">
        <v>16</v>
      </c>
      <c r="I281" s="79"/>
      <c r="J281" s="170"/>
      <c r="K281" s="164">
        <f t="shared" si="26"/>
        <v>3</v>
      </c>
      <c r="L281" s="47">
        <f>ZASOBY!N281-'ZASOBY-WŁ.'!L281</f>
        <v>3</v>
      </c>
      <c r="M281" s="47">
        <f>ZASOBY!O281-'ZASOBY-WŁ.'!M281</f>
        <v>0</v>
      </c>
      <c r="N281" s="164">
        <f t="shared" si="27"/>
        <v>9</v>
      </c>
      <c r="O281" s="47">
        <f>ZASOBY!Q281-'ZASOBY-WŁ.'!O281</f>
        <v>9</v>
      </c>
      <c r="P281" s="47">
        <f>ZASOBY!R281-'ZASOBY-WŁ.'!P281</f>
        <v>0</v>
      </c>
      <c r="Q281" s="69">
        <f t="shared" si="28"/>
        <v>141.18</v>
      </c>
      <c r="R281" s="70">
        <f>ZASOBY!T281-'ZASOBY-WŁ.'!R281</f>
        <v>141.18</v>
      </c>
      <c r="S281" s="70">
        <f>ZASOBY!U281-'ZASOBY-WŁ.'!S281</f>
        <v>0</v>
      </c>
      <c r="T281" s="69">
        <f t="shared" si="29"/>
        <v>0</v>
      </c>
      <c r="U281" s="70">
        <f>ZASOBY!W281-'ZASOBY-WŁ.'!U281</f>
        <v>0</v>
      </c>
      <c r="V281" s="70">
        <f>ZASOBY!X281-'ZASOBY-WŁ.'!V281</f>
        <v>0</v>
      </c>
      <c r="W281" s="66"/>
      <c r="X281" s="66">
        <v>1912</v>
      </c>
      <c r="Y281" s="71"/>
      <c r="Z281" s="46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</row>
    <row r="282" spans="1:119" ht="12.75" customHeight="1">
      <c r="A282" s="40">
        <v>3</v>
      </c>
      <c r="B282" s="78">
        <f t="shared" si="30"/>
        <v>274</v>
      </c>
      <c r="C282" s="51">
        <v>3128</v>
      </c>
      <c r="D282" s="192" t="s">
        <v>190</v>
      </c>
      <c r="E282" s="50" t="s">
        <v>28</v>
      </c>
      <c r="F282" s="50" t="s">
        <v>77</v>
      </c>
      <c r="G282" s="50" t="s">
        <v>84</v>
      </c>
      <c r="H282" s="155">
        <v>2</v>
      </c>
      <c r="I282" s="79"/>
      <c r="J282" s="170"/>
      <c r="K282" s="164">
        <f t="shared" si="26"/>
        <v>2</v>
      </c>
      <c r="L282" s="47">
        <f>ZASOBY!N282-'ZASOBY-WŁ.'!L282</f>
        <v>2</v>
      </c>
      <c r="M282" s="47">
        <f>ZASOBY!O282-'ZASOBY-WŁ.'!M282</f>
        <v>0</v>
      </c>
      <c r="N282" s="68">
        <f t="shared" si="27"/>
        <v>8</v>
      </c>
      <c r="O282" s="47">
        <f>ZASOBY!Q282-'ZASOBY-WŁ.'!O282</f>
        <v>8</v>
      </c>
      <c r="P282" s="47">
        <f>ZASOBY!R282-'ZASOBY-WŁ.'!P282</f>
        <v>0</v>
      </c>
      <c r="Q282" s="69">
        <f t="shared" si="28"/>
        <v>144.60000000000002</v>
      </c>
      <c r="R282" s="70">
        <f>ZASOBY!T282-'ZASOBY-WŁ.'!R282</f>
        <v>144.60000000000002</v>
      </c>
      <c r="S282" s="70">
        <f>ZASOBY!U282-'ZASOBY-WŁ.'!S282</f>
        <v>0</v>
      </c>
      <c r="T282" s="69">
        <f t="shared" si="29"/>
        <v>0</v>
      </c>
      <c r="U282" s="70">
        <f>ZASOBY!W282-'ZASOBY-WŁ.'!U282</f>
        <v>0</v>
      </c>
      <c r="V282" s="70">
        <f>ZASOBY!X282-'ZASOBY-WŁ.'!V282</f>
        <v>0</v>
      </c>
      <c r="W282" s="66"/>
      <c r="X282" s="66">
        <v>1900</v>
      </c>
      <c r="Y282" s="71"/>
      <c r="Z282" s="46"/>
      <c r="BN282" s="217"/>
      <c r="BO282" s="217"/>
      <c r="BP282" s="217"/>
      <c r="BQ282" s="217"/>
      <c r="BR282" s="217"/>
      <c r="BS282" s="217"/>
      <c r="BT282" s="217"/>
      <c r="BU282" s="217"/>
      <c r="BV282" s="217"/>
      <c r="BW282" s="217"/>
      <c r="BX282" s="217"/>
      <c r="BY282" s="217"/>
      <c r="BZ282" s="217"/>
      <c r="CA282" s="217"/>
      <c r="CB282" s="217"/>
      <c r="CC282" s="217"/>
      <c r="CD282" s="217"/>
      <c r="CE282" s="217"/>
      <c r="CF282" s="217"/>
      <c r="CG282" s="217"/>
      <c r="CH282" s="217"/>
      <c r="CI282" s="217"/>
      <c r="CJ282" s="217"/>
      <c r="CK282" s="217"/>
      <c r="CL282" s="217"/>
      <c r="CM282" s="217"/>
      <c r="CN282" s="217"/>
      <c r="CO282" s="217"/>
      <c r="CP282" s="217"/>
      <c r="CQ282" s="217"/>
      <c r="CR282" s="217"/>
      <c r="CS282" s="217"/>
      <c r="CT282" s="217"/>
      <c r="CU282" s="217"/>
      <c r="CV282" s="217"/>
      <c r="CW282" s="217"/>
      <c r="CX282" s="217"/>
      <c r="CY282" s="217"/>
      <c r="CZ282" s="217"/>
      <c r="DA282" s="217"/>
      <c r="DB282" s="217"/>
      <c r="DC282" s="217"/>
      <c r="DD282" s="217"/>
      <c r="DE282" s="217"/>
      <c r="DF282" s="217"/>
      <c r="DG282" s="217"/>
      <c r="DH282" s="217"/>
      <c r="DI282" s="217"/>
      <c r="DJ282" s="217"/>
      <c r="DK282" s="217"/>
      <c r="DL282" s="217"/>
      <c r="DM282" s="217"/>
      <c r="DN282" s="217"/>
      <c r="DO282" s="217"/>
    </row>
    <row r="283" spans="1:119" ht="12.75" customHeight="1">
      <c r="A283" s="40">
        <v>3</v>
      </c>
      <c r="B283" s="77">
        <f t="shared" si="30"/>
        <v>275</v>
      </c>
      <c r="C283" s="41">
        <v>3159</v>
      </c>
      <c r="D283" s="191" t="s">
        <v>189</v>
      </c>
      <c r="E283" s="10" t="s">
        <v>28</v>
      </c>
      <c r="F283" s="10" t="s">
        <v>77</v>
      </c>
      <c r="G283" s="10" t="s">
        <v>85</v>
      </c>
      <c r="H283" s="154">
        <v>2</v>
      </c>
      <c r="I283" s="79">
        <v>1</v>
      </c>
      <c r="J283" s="170"/>
      <c r="K283" s="164">
        <f t="shared" si="26"/>
        <v>4</v>
      </c>
      <c r="L283" s="47">
        <f>ZASOBY!N283-'ZASOBY-WŁ.'!L283</f>
        <v>4</v>
      </c>
      <c r="M283" s="47">
        <f>ZASOBY!O283-'ZASOBY-WŁ.'!M283</f>
        <v>0</v>
      </c>
      <c r="N283" s="68">
        <f t="shared" si="27"/>
        <v>11</v>
      </c>
      <c r="O283" s="47">
        <f>ZASOBY!Q283-'ZASOBY-WŁ.'!O283</f>
        <v>11</v>
      </c>
      <c r="P283" s="47">
        <f>ZASOBY!R283-'ZASOBY-WŁ.'!P283</f>
        <v>0</v>
      </c>
      <c r="Q283" s="69">
        <f t="shared" si="28"/>
        <v>189.22</v>
      </c>
      <c r="R283" s="70">
        <f>ZASOBY!T283-'ZASOBY-WŁ.'!R283</f>
        <v>189.22</v>
      </c>
      <c r="S283" s="70">
        <f>ZASOBY!U283-'ZASOBY-WŁ.'!S283</f>
        <v>0</v>
      </c>
      <c r="T283" s="69">
        <f t="shared" si="29"/>
        <v>0</v>
      </c>
      <c r="U283" s="70">
        <f>ZASOBY!W283-'ZASOBY-WŁ.'!U283</f>
        <v>0</v>
      </c>
      <c r="V283" s="70">
        <f>ZASOBY!X283-'ZASOBY-WŁ.'!V283</f>
        <v>0</v>
      </c>
      <c r="W283" s="66"/>
      <c r="X283" s="66">
        <v>1900</v>
      </c>
      <c r="Y283" s="71"/>
      <c r="Z283" s="46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  <c r="BZ283" s="217"/>
      <c r="CA283" s="217"/>
      <c r="CB283" s="217"/>
      <c r="CC283" s="217"/>
      <c r="CD283" s="217"/>
      <c r="CE283" s="217"/>
      <c r="CF283" s="217"/>
      <c r="CG283" s="217"/>
      <c r="CH283" s="217"/>
      <c r="CI283" s="217"/>
      <c r="CJ283" s="217"/>
      <c r="CK283" s="217"/>
      <c r="CL283" s="217"/>
      <c r="CM283" s="217"/>
      <c r="CN283" s="217"/>
      <c r="CO283" s="217"/>
      <c r="CP283" s="217"/>
      <c r="CQ283" s="217"/>
      <c r="CR283" s="217"/>
      <c r="CS283" s="217"/>
      <c r="CT283" s="217"/>
      <c r="CU283" s="217"/>
      <c r="CV283" s="217"/>
      <c r="CW283" s="217"/>
      <c r="CX283" s="217"/>
      <c r="CY283" s="217"/>
      <c r="CZ283" s="217"/>
      <c r="DA283" s="217"/>
      <c r="DB283" s="217"/>
      <c r="DC283" s="217"/>
      <c r="DD283" s="217"/>
      <c r="DE283" s="217"/>
      <c r="DF283" s="217"/>
      <c r="DG283" s="217"/>
      <c r="DH283" s="217"/>
      <c r="DI283" s="217"/>
      <c r="DJ283" s="217"/>
      <c r="DK283" s="217"/>
      <c r="DL283" s="217"/>
      <c r="DM283" s="217"/>
      <c r="DN283" s="217"/>
      <c r="DO283" s="217"/>
    </row>
    <row r="284" spans="1:119" ht="12.75" customHeight="1">
      <c r="A284" s="40">
        <v>3</v>
      </c>
      <c r="B284" s="77">
        <f t="shared" si="30"/>
        <v>276</v>
      </c>
      <c r="C284" s="41">
        <v>3160</v>
      </c>
      <c r="D284" s="191" t="s">
        <v>189</v>
      </c>
      <c r="E284" s="10" t="s">
        <v>28</v>
      </c>
      <c r="F284" s="10" t="s">
        <v>77</v>
      </c>
      <c r="G284" s="10" t="s">
        <v>86</v>
      </c>
      <c r="H284" s="154">
        <v>29</v>
      </c>
      <c r="I284" s="79">
        <v>1</v>
      </c>
      <c r="J284" s="170"/>
      <c r="K284" s="164">
        <f t="shared" si="26"/>
        <v>7</v>
      </c>
      <c r="L284" s="47">
        <f>ZASOBY!N284-'ZASOBY-WŁ.'!L284</f>
        <v>7</v>
      </c>
      <c r="M284" s="47">
        <f>ZASOBY!O284-'ZASOBY-WŁ.'!M284</f>
        <v>0</v>
      </c>
      <c r="N284" s="68">
        <f t="shared" si="27"/>
        <v>22</v>
      </c>
      <c r="O284" s="47">
        <f>ZASOBY!Q284-'ZASOBY-WŁ.'!O284</f>
        <v>22</v>
      </c>
      <c r="P284" s="47">
        <f>ZASOBY!R284-'ZASOBY-WŁ.'!P284</f>
        <v>0</v>
      </c>
      <c r="Q284" s="69">
        <f t="shared" si="28"/>
        <v>360.94</v>
      </c>
      <c r="R284" s="70">
        <f>ZASOBY!T284-'ZASOBY-WŁ.'!R284</f>
        <v>360.94</v>
      </c>
      <c r="S284" s="70">
        <f>ZASOBY!U284-'ZASOBY-WŁ.'!S284</f>
        <v>0</v>
      </c>
      <c r="T284" s="69">
        <f t="shared" si="29"/>
        <v>0</v>
      </c>
      <c r="U284" s="70">
        <f>ZASOBY!W284-'ZASOBY-WŁ.'!U284</f>
        <v>0</v>
      </c>
      <c r="V284" s="70">
        <f>ZASOBY!X284-'ZASOBY-WŁ.'!V284</f>
        <v>0</v>
      </c>
      <c r="W284" s="66"/>
      <c r="X284" s="66">
        <v>1901</v>
      </c>
      <c r="Y284" s="71"/>
      <c r="Z284" s="46"/>
      <c r="BN284" s="217"/>
      <c r="BO284" s="217"/>
      <c r="BP284" s="217"/>
      <c r="BQ284" s="217"/>
      <c r="BR284" s="217"/>
      <c r="BS284" s="217"/>
      <c r="BT284" s="217"/>
      <c r="BU284" s="217"/>
      <c r="BV284" s="217"/>
      <c r="BW284" s="217"/>
      <c r="BX284" s="217"/>
      <c r="BY284" s="217"/>
      <c r="BZ284" s="217"/>
      <c r="CA284" s="217"/>
      <c r="CB284" s="217"/>
      <c r="CC284" s="217"/>
      <c r="CD284" s="217"/>
      <c r="CE284" s="217"/>
      <c r="CF284" s="217"/>
      <c r="CG284" s="217"/>
      <c r="CH284" s="217"/>
      <c r="CI284" s="217"/>
      <c r="CJ284" s="217"/>
      <c r="CK284" s="217"/>
      <c r="CL284" s="217"/>
      <c r="CM284" s="217"/>
      <c r="CN284" s="217"/>
      <c r="CO284" s="217"/>
      <c r="CP284" s="217"/>
      <c r="CQ284" s="217"/>
      <c r="CR284" s="217"/>
      <c r="CS284" s="217"/>
      <c r="CT284" s="217"/>
      <c r="CU284" s="217"/>
      <c r="CV284" s="217"/>
      <c r="CW284" s="217"/>
      <c r="CX284" s="217"/>
      <c r="CY284" s="217"/>
      <c r="CZ284" s="217"/>
      <c r="DA284" s="217"/>
      <c r="DB284" s="217"/>
      <c r="DC284" s="217"/>
      <c r="DD284" s="217"/>
      <c r="DE284" s="217"/>
      <c r="DF284" s="217"/>
      <c r="DG284" s="217"/>
      <c r="DH284" s="217"/>
      <c r="DI284" s="217"/>
      <c r="DJ284" s="217"/>
      <c r="DK284" s="217"/>
      <c r="DL284" s="217"/>
      <c r="DM284" s="217"/>
      <c r="DN284" s="217"/>
      <c r="DO284" s="217"/>
    </row>
    <row r="285" spans="1:119" ht="12.75" customHeight="1" thickBot="1">
      <c r="A285" s="40">
        <v>3</v>
      </c>
      <c r="B285" s="78">
        <f t="shared" si="30"/>
        <v>277</v>
      </c>
      <c r="C285" s="51">
        <v>3211</v>
      </c>
      <c r="D285" s="192" t="s">
        <v>190</v>
      </c>
      <c r="E285" s="50" t="s">
        <v>28</v>
      </c>
      <c r="F285" s="50" t="s">
        <v>77</v>
      </c>
      <c r="G285" s="50" t="s">
        <v>86</v>
      </c>
      <c r="H285" s="155">
        <v>32</v>
      </c>
      <c r="I285" s="79"/>
      <c r="J285" s="170"/>
      <c r="K285" s="164">
        <f t="shared" si="26"/>
        <v>3</v>
      </c>
      <c r="L285" s="47">
        <f>ZASOBY!N285-'ZASOBY-WŁ.'!L285</f>
        <v>3</v>
      </c>
      <c r="M285" s="47">
        <f>ZASOBY!O285-'ZASOBY-WŁ.'!M285</f>
        <v>0</v>
      </c>
      <c r="N285" s="68">
        <f t="shared" si="27"/>
        <v>11</v>
      </c>
      <c r="O285" s="47">
        <f>ZASOBY!Q285-'ZASOBY-WŁ.'!O285</f>
        <v>11</v>
      </c>
      <c r="P285" s="47">
        <f>ZASOBY!R285-'ZASOBY-WŁ.'!P285</f>
        <v>0</v>
      </c>
      <c r="Q285" s="69">
        <f t="shared" si="28"/>
        <v>154.1</v>
      </c>
      <c r="R285" s="70">
        <f>ZASOBY!T285-'ZASOBY-WŁ.'!R285</f>
        <v>154.1</v>
      </c>
      <c r="S285" s="70">
        <f>ZASOBY!U285-'ZASOBY-WŁ.'!S285</f>
        <v>0</v>
      </c>
      <c r="T285" s="69">
        <f t="shared" si="29"/>
        <v>0</v>
      </c>
      <c r="U285" s="70">
        <f>ZASOBY!W285-'ZASOBY-WŁ.'!U285</f>
        <v>0</v>
      </c>
      <c r="V285" s="70">
        <f>ZASOBY!X285-'ZASOBY-WŁ.'!V285</f>
        <v>0</v>
      </c>
      <c r="W285" s="66"/>
      <c r="X285" s="171">
        <v>1901</v>
      </c>
      <c r="Y285" s="71"/>
      <c r="Z285" s="46"/>
      <c r="BN285" s="217"/>
      <c r="BO285" s="217"/>
      <c r="BP285" s="217"/>
      <c r="BQ285" s="217"/>
      <c r="BR285" s="217"/>
      <c r="BS285" s="217"/>
      <c r="BT285" s="217"/>
      <c r="BU285" s="217"/>
      <c r="BV285" s="217"/>
      <c r="BW285" s="217"/>
      <c r="BX285" s="217"/>
      <c r="BY285" s="217"/>
      <c r="BZ285" s="217"/>
      <c r="CA285" s="217"/>
      <c r="CB285" s="217"/>
      <c r="CC285" s="217"/>
      <c r="CD285" s="217"/>
      <c r="CE285" s="217"/>
      <c r="CF285" s="217"/>
      <c r="CG285" s="217"/>
      <c r="CH285" s="217"/>
      <c r="CI285" s="217"/>
      <c r="CJ285" s="217"/>
      <c r="CK285" s="217"/>
      <c r="CL285" s="217"/>
      <c r="CM285" s="217"/>
      <c r="CN285" s="217"/>
      <c r="CO285" s="217"/>
      <c r="CP285" s="217"/>
      <c r="CQ285" s="217"/>
      <c r="CR285" s="217"/>
      <c r="CS285" s="217"/>
      <c r="CT285" s="217"/>
      <c r="CU285" s="217"/>
      <c r="CV285" s="217"/>
      <c r="CW285" s="217"/>
      <c r="CX285" s="217"/>
      <c r="CY285" s="217"/>
      <c r="CZ285" s="217"/>
      <c r="DA285" s="217"/>
      <c r="DB285" s="217"/>
      <c r="DC285" s="217"/>
      <c r="DD285" s="217"/>
      <c r="DE285" s="217"/>
      <c r="DF285" s="217"/>
      <c r="DG285" s="217"/>
      <c r="DH285" s="217"/>
      <c r="DI285" s="217"/>
      <c r="DJ285" s="217"/>
      <c r="DK285" s="217"/>
      <c r="DL285" s="217"/>
      <c r="DM285" s="217"/>
      <c r="DN285" s="217"/>
      <c r="DO285" s="217"/>
    </row>
    <row r="286" spans="1:119" ht="12.75" customHeight="1" thickBot="1">
      <c r="A286" s="40"/>
      <c r="B286" s="175" t="s">
        <v>151</v>
      </c>
      <c r="C286" s="292" t="s">
        <v>191</v>
      </c>
      <c r="D286" s="295"/>
      <c r="E286" s="295"/>
      <c r="F286" s="295"/>
      <c r="G286" s="295"/>
      <c r="H286" s="296"/>
      <c r="I286" s="179">
        <f aca="true" t="shared" si="31" ref="I286:V286">SUM(I9:I285)</f>
        <v>85</v>
      </c>
      <c r="J286" s="179">
        <f t="shared" si="31"/>
        <v>8</v>
      </c>
      <c r="K286" s="179">
        <f t="shared" si="31"/>
        <v>1875</v>
      </c>
      <c r="L286" s="179">
        <f t="shared" si="31"/>
        <v>1727</v>
      </c>
      <c r="M286" s="179">
        <f t="shared" si="31"/>
        <v>148</v>
      </c>
      <c r="N286" s="179">
        <f t="shared" si="31"/>
        <v>5900</v>
      </c>
      <c r="O286" s="179">
        <f t="shared" si="31"/>
        <v>5387</v>
      </c>
      <c r="P286" s="179">
        <f t="shared" si="31"/>
        <v>513</v>
      </c>
      <c r="Q286" s="196">
        <f t="shared" si="31"/>
        <v>97426.39000000004</v>
      </c>
      <c r="R286" s="196">
        <f t="shared" si="31"/>
        <v>85909.91000000005</v>
      </c>
      <c r="S286" s="196">
        <f t="shared" si="31"/>
        <v>11516.480000000001</v>
      </c>
      <c r="T286" s="196">
        <f t="shared" si="31"/>
        <v>36763.93000000001</v>
      </c>
      <c r="U286" s="196">
        <f t="shared" si="31"/>
        <v>28442.489999999994</v>
      </c>
      <c r="V286" s="196">
        <f t="shared" si="31"/>
        <v>8321.440000000002</v>
      </c>
      <c r="W286" s="183"/>
      <c r="X286" s="183"/>
      <c r="Y286" s="184" t="s">
        <v>1</v>
      </c>
      <c r="Z286" s="46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7"/>
      <c r="BZ286" s="217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  <c r="DL286" s="217"/>
      <c r="DM286" s="217"/>
      <c r="DN286" s="217"/>
      <c r="DO286" s="217"/>
    </row>
    <row r="287" spans="1:119" ht="12.75" customHeight="1">
      <c r="A287" s="40">
        <v>6</v>
      </c>
      <c r="B287" s="78">
        <v>1</v>
      </c>
      <c r="C287" s="51">
        <v>3167</v>
      </c>
      <c r="D287" s="192" t="s">
        <v>190</v>
      </c>
      <c r="E287" s="50" t="s">
        <v>34</v>
      </c>
      <c r="F287" s="50" t="s">
        <v>87</v>
      </c>
      <c r="G287" s="50" t="s">
        <v>88</v>
      </c>
      <c r="H287" s="155" t="s">
        <v>160</v>
      </c>
      <c r="I287" s="79"/>
      <c r="J287" s="170"/>
      <c r="K287" s="164">
        <f aca="true" t="shared" si="32" ref="K287:K324">SUM(L287:M287)</f>
        <v>2</v>
      </c>
      <c r="L287" s="47">
        <f>ZASOBY!N287-'ZASOBY-WŁ.'!L287</f>
        <v>2</v>
      </c>
      <c r="M287" s="47">
        <f>ZASOBY!O287-'ZASOBY-WŁ.'!M287</f>
        <v>0</v>
      </c>
      <c r="N287" s="68">
        <f aca="true" t="shared" si="33" ref="N287:N324">SUM(O287:P287)</f>
        <v>6</v>
      </c>
      <c r="O287" s="47">
        <f>ZASOBY!Q287-'ZASOBY-WŁ.'!O287</f>
        <v>6</v>
      </c>
      <c r="P287" s="47">
        <f>ZASOBY!R287-'ZASOBY-WŁ.'!P287</f>
        <v>0</v>
      </c>
      <c r="Q287" s="69">
        <f aca="true" t="shared" si="34" ref="Q287:Q324">SUM(R287:S287)</f>
        <v>90.86</v>
      </c>
      <c r="R287" s="70">
        <f>ZASOBY!T287-'ZASOBY-WŁ.'!R287</f>
        <v>90.86</v>
      </c>
      <c r="S287" s="70">
        <f>ZASOBY!U287-'ZASOBY-WŁ.'!S287</f>
        <v>0</v>
      </c>
      <c r="T287" s="80">
        <f aca="true" t="shared" si="35" ref="T287:T324">SUM(U287:V287)</f>
        <v>0</v>
      </c>
      <c r="U287" s="70">
        <f>ZASOBY!W287-'ZASOBY-WŁ.'!U287</f>
        <v>0</v>
      </c>
      <c r="V287" s="70">
        <f>ZASOBY!X287-'ZASOBY-WŁ.'!V287</f>
        <v>0</v>
      </c>
      <c r="W287" s="66"/>
      <c r="X287" s="66">
        <v>1976</v>
      </c>
      <c r="Y287" s="71"/>
      <c r="Z287" s="46"/>
      <c r="BN287" s="217"/>
      <c r="BO287" s="217"/>
      <c r="BP287" s="217"/>
      <c r="BQ287" s="217"/>
      <c r="BR287" s="217"/>
      <c r="BS287" s="217"/>
      <c r="BT287" s="217"/>
      <c r="BU287" s="217"/>
      <c r="BV287" s="217"/>
      <c r="BW287" s="217"/>
      <c r="BX287" s="217"/>
      <c r="BY287" s="217"/>
      <c r="BZ287" s="217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  <c r="DL287" s="217"/>
      <c r="DM287" s="217"/>
      <c r="DN287" s="217"/>
      <c r="DO287" s="217"/>
    </row>
    <row r="288" spans="1:119" ht="12.75" customHeight="1">
      <c r="A288" s="40">
        <v>6</v>
      </c>
      <c r="B288" s="78">
        <f>+B287+1</f>
        <v>2</v>
      </c>
      <c r="C288" s="51">
        <v>3168</v>
      </c>
      <c r="D288" s="192" t="s">
        <v>190</v>
      </c>
      <c r="E288" s="50" t="s">
        <v>28</v>
      </c>
      <c r="F288" s="50" t="s">
        <v>87</v>
      </c>
      <c r="G288" s="50" t="s">
        <v>40</v>
      </c>
      <c r="H288" s="155">
        <v>15</v>
      </c>
      <c r="I288" s="79"/>
      <c r="J288" s="170"/>
      <c r="K288" s="164">
        <f t="shared" si="32"/>
        <v>2</v>
      </c>
      <c r="L288" s="47">
        <f>ZASOBY!N288-'ZASOBY-WŁ.'!L288</f>
        <v>2</v>
      </c>
      <c r="M288" s="47">
        <f>ZASOBY!O288-'ZASOBY-WŁ.'!M288</f>
        <v>0</v>
      </c>
      <c r="N288" s="68">
        <f t="shared" si="33"/>
        <v>6</v>
      </c>
      <c r="O288" s="47">
        <f>ZASOBY!Q288-'ZASOBY-WŁ.'!O288</f>
        <v>6</v>
      </c>
      <c r="P288" s="47">
        <f>ZASOBY!R288-'ZASOBY-WŁ.'!P288</f>
        <v>0</v>
      </c>
      <c r="Q288" s="69">
        <f t="shared" si="34"/>
        <v>53.5</v>
      </c>
      <c r="R288" s="70">
        <f>ZASOBY!T288-'ZASOBY-WŁ.'!R288</f>
        <v>53.5</v>
      </c>
      <c r="S288" s="70">
        <f>ZASOBY!U288-'ZASOBY-WŁ.'!S288</f>
        <v>0</v>
      </c>
      <c r="T288" s="80">
        <f t="shared" si="35"/>
        <v>0</v>
      </c>
      <c r="U288" s="70">
        <f>ZASOBY!W288-'ZASOBY-WŁ.'!U288</f>
        <v>0</v>
      </c>
      <c r="V288" s="70">
        <f>ZASOBY!X288-'ZASOBY-WŁ.'!V288</f>
        <v>0</v>
      </c>
      <c r="W288" s="66"/>
      <c r="X288" s="66">
        <v>1900</v>
      </c>
      <c r="Y288" s="71"/>
      <c r="Z288" s="46"/>
      <c r="BN288" s="217"/>
      <c r="BO288" s="217"/>
      <c r="BP288" s="217"/>
      <c r="BQ288" s="217"/>
      <c r="BR288" s="217"/>
      <c r="BS288" s="217"/>
      <c r="BT288" s="217"/>
      <c r="BU288" s="217"/>
      <c r="BV288" s="217"/>
      <c r="BW288" s="217"/>
      <c r="BX288" s="217"/>
      <c r="BY288" s="217"/>
      <c r="BZ288" s="217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  <c r="DL288" s="217"/>
      <c r="DM288" s="217"/>
      <c r="DN288" s="217"/>
      <c r="DO288" s="217"/>
    </row>
    <row r="289" spans="1:119" ht="12.75" customHeight="1">
      <c r="A289" s="40">
        <v>6</v>
      </c>
      <c r="B289" s="78">
        <f>+B288+1</f>
        <v>3</v>
      </c>
      <c r="C289" s="51">
        <v>6036</v>
      </c>
      <c r="D289" s="192" t="s">
        <v>190</v>
      </c>
      <c r="E289" s="50" t="s">
        <v>28</v>
      </c>
      <c r="F289" s="50" t="s">
        <v>87</v>
      </c>
      <c r="G289" s="50" t="s">
        <v>53</v>
      </c>
      <c r="H289" s="155">
        <v>15</v>
      </c>
      <c r="I289" s="79"/>
      <c r="J289" s="170"/>
      <c r="K289" s="164">
        <f t="shared" si="32"/>
        <v>1</v>
      </c>
      <c r="L289" s="47">
        <f>ZASOBY!N289-'ZASOBY-WŁ.'!L289</f>
        <v>0</v>
      </c>
      <c r="M289" s="47">
        <f>ZASOBY!O289-'ZASOBY-WŁ.'!M289</f>
        <v>1</v>
      </c>
      <c r="N289" s="68">
        <f t="shared" si="33"/>
        <v>6</v>
      </c>
      <c r="O289" s="47">
        <f>ZASOBY!Q289-'ZASOBY-WŁ.'!O289</f>
        <v>0</v>
      </c>
      <c r="P289" s="47">
        <f>ZASOBY!R289-'ZASOBY-WŁ.'!P289</f>
        <v>6</v>
      </c>
      <c r="Q289" s="69">
        <f t="shared" si="34"/>
        <v>131.6</v>
      </c>
      <c r="R289" s="70">
        <f>ZASOBY!T289-'ZASOBY-WŁ.'!R289</f>
        <v>0</v>
      </c>
      <c r="S289" s="70">
        <f>ZASOBY!U289-'ZASOBY-WŁ.'!S289</f>
        <v>131.6</v>
      </c>
      <c r="T289" s="80">
        <f t="shared" si="35"/>
        <v>131.6</v>
      </c>
      <c r="U289" s="70">
        <f>ZASOBY!W289-'ZASOBY-WŁ.'!U289</f>
        <v>0</v>
      </c>
      <c r="V289" s="70">
        <f>ZASOBY!X289-'ZASOBY-WŁ.'!V289</f>
        <v>131.6</v>
      </c>
      <c r="W289" s="66"/>
      <c r="X289" s="66"/>
      <c r="Y289" s="71"/>
      <c r="Z289" s="46"/>
      <c r="BN289" s="217"/>
      <c r="BO289" s="217"/>
      <c r="BP289" s="217"/>
      <c r="BQ289" s="217"/>
      <c r="BR289" s="217"/>
      <c r="BS289" s="217"/>
      <c r="BT289" s="217"/>
      <c r="BU289" s="217"/>
      <c r="BV289" s="217"/>
      <c r="BW289" s="217"/>
      <c r="BX289" s="217"/>
      <c r="BY289" s="217"/>
      <c r="BZ289" s="217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7"/>
      <c r="DJ289" s="217"/>
      <c r="DK289" s="217"/>
      <c r="DL289" s="217"/>
      <c r="DM289" s="217"/>
      <c r="DN289" s="217"/>
      <c r="DO289" s="217"/>
    </row>
    <row r="290" spans="1:119" ht="12.75" customHeight="1">
      <c r="A290" s="40">
        <v>6</v>
      </c>
      <c r="B290" s="79">
        <f>B289+1</f>
        <v>4</v>
      </c>
      <c r="C290" s="41">
        <v>3169</v>
      </c>
      <c r="D290" s="191" t="s">
        <v>189</v>
      </c>
      <c r="E290" s="10" t="s">
        <v>28</v>
      </c>
      <c r="F290" s="10" t="s">
        <v>87</v>
      </c>
      <c r="G290" s="10" t="s">
        <v>53</v>
      </c>
      <c r="H290" s="154">
        <v>26</v>
      </c>
      <c r="I290" s="79">
        <v>1</v>
      </c>
      <c r="J290" s="170"/>
      <c r="K290" s="164">
        <f t="shared" si="32"/>
        <v>4</v>
      </c>
      <c r="L290" s="47">
        <f>ZASOBY!N290-'ZASOBY-WŁ.'!L290</f>
        <v>4</v>
      </c>
      <c r="M290" s="47">
        <f>ZASOBY!O290-'ZASOBY-WŁ.'!M290</f>
        <v>0</v>
      </c>
      <c r="N290" s="68">
        <f t="shared" si="33"/>
        <v>14</v>
      </c>
      <c r="O290" s="47">
        <f>ZASOBY!Q290-'ZASOBY-WŁ.'!O290</f>
        <v>14</v>
      </c>
      <c r="P290" s="47">
        <f>ZASOBY!R290-'ZASOBY-WŁ.'!P290</f>
        <v>0</v>
      </c>
      <c r="Q290" s="69">
        <f t="shared" si="34"/>
        <v>230.76</v>
      </c>
      <c r="R290" s="70">
        <f>ZASOBY!T290-'ZASOBY-WŁ.'!R290</f>
        <v>230.76</v>
      </c>
      <c r="S290" s="70">
        <f>ZASOBY!U290-'ZASOBY-WŁ.'!S290</f>
        <v>0</v>
      </c>
      <c r="T290" s="80">
        <f t="shared" si="35"/>
        <v>0</v>
      </c>
      <c r="U290" s="70">
        <f>ZASOBY!W290-'ZASOBY-WŁ.'!U290</f>
        <v>0</v>
      </c>
      <c r="V290" s="70">
        <f>ZASOBY!X290-'ZASOBY-WŁ.'!V290</f>
        <v>0</v>
      </c>
      <c r="W290" s="66"/>
      <c r="X290" s="66">
        <v>1900</v>
      </c>
      <c r="Y290" s="237" t="s">
        <v>159</v>
      </c>
      <c r="Z290" s="46"/>
      <c r="BN290" s="217"/>
      <c r="BO290" s="217"/>
      <c r="BP290" s="217"/>
      <c r="BQ290" s="217"/>
      <c r="BR290" s="217"/>
      <c r="BS290" s="217"/>
      <c r="BT290" s="217"/>
      <c r="BU290" s="217"/>
      <c r="BV290" s="217"/>
      <c r="BW290" s="217"/>
      <c r="BX290" s="217"/>
      <c r="BY290" s="217"/>
      <c r="BZ290" s="217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  <c r="CW290" s="217"/>
      <c r="CX290" s="217"/>
      <c r="CY290" s="217"/>
      <c r="CZ290" s="217"/>
      <c r="DA290" s="217"/>
      <c r="DB290" s="217"/>
      <c r="DC290" s="217"/>
      <c r="DD290" s="217"/>
      <c r="DE290" s="217"/>
      <c r="DF290" s="217"/>
      <c r="DG290" s="217"/>
      <c r="DH290" s="217"/>
      <c r="DI290" s="217"/>
      <c r="DJ290" s="217"/>
      <c r="DK290" s="217"/>
      <c r="DL290" s="217"/>
      <c r="DM290" s="217"/>
      <c r="DN290" s="217"/>
      <c r="DO290" s="217"/>
    </row>
    <row r="291" spans="1:119" ht="12.75" customHeight="1">
      <c r="A291" s="40">
        <v>6</v>
      </c>
      <c r="B291" s="79">
        <f>B290+1</f>
        <v>5</v>
      </c>
      <c r="C291" s="41">
        <v>3171</v>
      </c>
      <c r="D291" s="191" t="s">
        <v>189</v>
      </c>
      <c r="E291" s="10" t="s">
        <v>28</v>
      </c>
      <c r="F291" s="10" t="s">
        <v>87</v>
      </c>
      <c r="G291" s="10" t="s">
        <v>53</v>
      </c>
      <c r="H291" s="154">
        <v>39</v>
      </c>
      <c r="I291" s="79">
        <v>1</v>
      </c>
      <c r="J291" s="170"/>
      <c r="K291" s="164">
        <f t="shared" si="32"/>
        <v>6</v>
      </c>
      <c r="L291" s="47">
        <f>ZASOBY!N291-'ZASOBY-WŁ.'!L291</f>
        <v>6</v>
      </c>
      <c r="M291" s="47">
        <f>ZASOBY!O291-'ZASOBY-WŁ.'!M291</f>
        <v>0</v>
      </c>
      <c r="N291" s="68">
        <f t="shared" si="33"/>
        <v>16</v>
      </c>
      <c r="O291" s="47">
        <f>ZASOBY!Q291-'ZASOBY-WŁ.'!O291</f>
        <v>16</v>
      </c>
      <c r="P291" s="47">
        <f>ZASOBY!R291-'ZASOBY-WŁ.'!P291</f>
        <v>0</v>
      </c>
      <c r="Q291" s="69">
        <f t="shared" si="34"/>
        <v>278.72</v>
      </c>
      <c r="R291" s="70">
        <f>ZASOBY!T291-'ZASOBY-WŁ.'!R291</f>
        <v>278.72</v>
      </c>
      <c r="S291" s="70">
        <f>ZASOBY!U291-'ZASOBY-WŁ.'!S291</f>
        <v>0</v>
      </c>
      <c r="T291" s="80">
        <f t="shared" si="35"/>
        <v>0</v>
      </c>
      <c r="U291" s="70">
        <f>ZASOBY!W291-'ZASOBY-WŁ.'!U291</f>
        <v>0</v>
      </c>
      <c r="V291" s="70">
        <f>ZASOBY!X291-'ZASOBY-WŁ.'!V291</f>
        <v>0</v>
      </c>
      <c r="W291" s="66"/>
      <c r="X291" s="66">
        <v>1890</v>
      </c>
      <c r="Y291" s="71"/>
      <c r="Z291" s="46"/>
      <c r="BN291" s="217"/>
      <c r="BO291" s="217"/>
      <c r="BP291" s="217"/>
      <c r="BQ291" s="217"/>
      <c r="BR291" s="217"/>
      <c r="BS291" s="217"/>
      <c r="BT291" s="217"/>
      <c r="BU291" s="217"/>
      <c r="BV291" s="217"/>
      <c r="BW291" s="217"/>
      <c r="BX291" s="217"/>
      <c r="BY291" s="217"/>
      <c r="BZ291" s="217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  <c r="DL291" s="217"/>
      <c r="DM291" s="217"/>
      <c r="DN291" s="217"/>
      <c r="DO291" s="217"/>
    </row>
    <row r="292" spans="1:119" ht="12.75" customHeight="1">
      <c r="A292" s="40">
        <v>6</v>
      </c>
      <c r="B292" s="78">
        <f aca="true" t="shared" si="36" ref="B292:B324">+B291+1</f>
        <v>6</v>
      </c>
      <c r="C292" s="51">
        <v>3172</v>
      </c>
      <c r="D292" s="192" t="s">
        <v>190</v>
      </c>
      <c r="E292" s="50" t="s">
        <v>28</v>
      </c>
      <c r="F292" s="50" t="s">
        <v>87</v>
      </c>
      <c r="G292" s="50" t="s">
        <v>53</v>
      </c>
      <c r="H292" s="155">
        <v>48</v>
      </c>
      <c r="I292" s="79"/>
      <c r="J292" s="170"/>
      <c r="K292" s="164">
        <f t="shared" si="32"/>
        <v>2</v>
      </c>
      <c r="L292" s="47">
        <f>ZASOBY!N292-'ZASOBY-WŁ.'!L292</f>
        <v>2</v>
      </c>
      <c r="M292" s="47">
        <f>ZASOBY!O292-'ZASOBY-WŁ.'!M292</f>
        <v>0</v>
      </c>
      <c r="N292" s="68">
        <f t="shared" si="33"/>
        <v>6</v>
      </c>
      <c r="O292" s="47">
        <f>ZASOBY!Q292-'ZASOBY-WŁ.'!O292</f>
        <v>6</v>
      </c>
      <c r="P292" s="47">
        <f>ZASOBY!R292-'ZASOBY-WŁ.'!P292</f>
        <v>0</v>
      </c>
      <c r="Q292" s="69">
        <f t="shared" si="34"/>
        <v>109.53</v>
      </c>
      <c r="R292" s="70">
        <f>ZASOBY!T292-'ZASOBY-WŁ.'!R292</f>
        <v>109.53</v>
      </c>
      <c r="S292" s="70">
        <f>ZASOBY!U292-'ZASOBY-WŁ.'!S292</f>
        <v>0</v>
      </c>
      <c r="T292" s="80">
        <f t="shared" si="35"/>
        <v>0</v>
      </c>
      <c r="U292" s="70">
        <f>ZASOBY!W292-'ZASOBY-WŁ.'!U292</f>
        <v>0</v>
      </c>
      <c r="V292" s="70">
        <f>ZASOBY!X292-'ZASOBY-WŁ.'!V292</f>
        <v>0</v>
      </c>
      <c r="W292" s="66"/>
      <c r="X292" s="66">
        <v>1908</v>
      </c>
      <c r="Y292" s="71"/>
      <c r="Z292" s="46"/>
      <c r="BN292" s="217"/>
      <c r="BO292" s="217"/>
      <c r="BP292" s="217"/>
      <c r="BQ292" s="217"/>
      <c r="BR292" s="217"/>
      <c r="BS292" s="217"/>
      <c r="BT292" s="217"/>
      <c r="BU292" s="217"/>
      <c r="BV292" s="217"/>
      <c r="BW292" s="217"/>
      <c r="BX292" s="217"/>
      <c r="BY292" s="217"/>
      <c r="BZ292" s="217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  <c r="CW292" s="217"/>
      <c r="CX292" s="217"/>
      <c r="CY292" s="217"/>
      <c r="CZ292" s="217"/>
      <c r="DA292" s="217"/>
      <c r="DB292" s="217"/>
      <c r="DC292" s="217"/>
      <c r="DD292" s="217"/>
      <c r="DE292" s="217"/>
      <c r="DF292" s="217"/>
      <c r="DG292" s="217"/>
      <c r="DH292" s="217"/>
      <c r="DI292" s="217"/>
      <c r="DJ292" s="217"/>
      <c r="DK292" s="217"/>
      <c r="DL292" s="217"/>
      <c r="DM292" s="217"/>
      <c r="DN292" s="217"/>
      <c r="DO292" s="217"/>
    </row>
    <row r="293" spans="1:119" ht="12.75" customHeight="1">
      <c r="A293" s="40">
        <v>6</v>
      </c>
      <c r="B293" s="78">
        <f t="shared" si="36"/>
        <v>7</v>
      </c>
      <c r="C293" s="51">
        <v>3173</v>
      </c>
      <c r="D293" s="192" t="s">
        <v>190</v>
      </c>
      <c r="E293" s="50" t="s">
        <v>28</v>
      </c>
      <c r="F293" s="50" t="s">
        <v>87</v>
      </c>
      <c r="G293" s="50" t="s">
        <v>89</v>
      </c>
      <c r="H293" s="155">
        <v>4</v>
      </c>
      <c r="I293" s="79"/>
      <c r="J293" s="170"/>
      <c r="K293" s="164">
        <f t="shared" si="32"/>
        <v>1</v>
      </c>
      <c r="L293" s="47">
        <f>ZASOBY!N293-'ZASOBY-WŁ.'!L293</f>
        <v>1</v>
      </c>
      <c r="M293" s="47">
        <f>ZASOBY!O293-'ZASOBY-WŁ.'!M293</f>
        <v>0</v>
      </c>
      <c r="N293" s="68">
        <f t="shared" si="33"/>
        <v>5</v>
      </c>
      <c r="O293" s="47">
        <f>ZASOBY!Q293-'ZASOBY-WŁ.'!O293</f>
        <v>5</v>
      </c>
      <c r="P293" s="47">
        <f>ZASOBY!R293-'ZASOBY-WŁ.'!P293</f>
        <v>0</v>
      </c>
      <c r="Q293" s="69">
        <f t="shared" si="34"/>
        <v>86.56</v>
      </c>
      <c r="R293" s="70">
        <f>ZASOBY!T293-'ZASOBY-WŁ.'!R293</f>
        <v>86.56</v>
      </c>
      <c r="S293" s="70">
        <f>ZASOBY!U293-'ZASOBY-WŁ.'!S293</f>
        <v>0</v>
      </c>
      <c r="T293" s="80">
        <f t="shared" si="35"/>
        <v>0</v>
      </c>
      <c r="U293" s="70">
        <f>ZASOBY!W293-'ZASOBY-WŁ.'!U293</f>
        <v>0</v>
      </c>
      <c r="V293" s="70">
        <f>ZASOBY!X293-'ZASOBY-WŁ.'!V293</f>
        <v>0</v>
      </c>
      <c r="W293" s="66"/>
      <c r="X293" s="66">
        <v>1920</v>
      </c>
      <c r="Y293" s="71"/>
      <c r="Z293" s="46"/>
      <c r="BN293" s="217"/>
      <c r="BO293" s="217"/>
      <c r="BP293" s="217"/>
      <c r="BQ293" s="217"/>
      <c r="BR293" s="217"/>
      <c r="BS293" s="217"/>
      <c r="BT293" s="217"/>
      <c r="BU293" s="217"/>
      <c r="BV293" s="217"/>
      <c r="BW293" s="217"/>
      <c r="BX293" s="217"/>
      <c r="BY293" s="217"/>
      <c r="BZ293" s="217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7"/>
      <c r="DO293" s="217"/>
    </row>
    <row r="294" spans="1:119" ht="12.75" customHeight="1">
      <c r="A294" s="40">
        <v>6</v>
      </c>
      <c r="B294" s="78">
        <f t="shared" si="36"/>
        <v>8</v>
      </c>
      <c r="C294" s="51">
        <v>3174</v>
      </c>
      <c r="D294" s="192" t="s">
        <v>190</v>
      </c>
      <c r="E294" s="50" t="s">
        <v>28</v>
      </c>
      <c r="F294" s="50" t="s">
        <v>87</v>
      </c>
      <c r="G294" s="50" t="s">
        <v>89</v>
      </c>
      <c r="H294" s="155">
        <v>5</v>
      </c>
      <c r="I294" s="79"/>
      <c r="J294" s="170"/>
      <c r="K294" s="164">
        <f t="shared" si="32"/>
        <v>3</v>
      </c>
      <c r="L294" s="47">
        <f>ZASOBY!N294-'ZASOBY-WŁ.'!L294</f>
        <v>3</v>
      </c>
      <c r="M294" s="47">
        <f>ZASOBY!O294-'ZASOBY-WŁ.'!M294</f>
        <v>0</v>
      </c>
      <c r="N294" s="68">
        <f t="shared" si="33"/>
        <v>10</v>
      </c>
      <c r="O294" s="47">
        <f>ZASOBY!Q294-'ZASOBY-WŁ.'!O294</f>
        <v>10</v>
      </c>
      <c r="P294" s="47">
        <f>ZASOBY!R294-'ZASOBY-WŁ.'!P294</f>
        <v>0</v>
      </c>
      <c r="Q294" s="69">
        <f t="shared" si="34"/>
        <v>164.36</v>
      </c>
      <c r="R294" s="70">
        <f>ZASOBY!T294-'ZASOBY-WŁ.'!R294</f>
        <v>164.36</v>
      </c>
      <c r="S294" s="70">
        <f>ZASOBY!U294-'ZASOBY-WŁ.'!S294</f>
        <v>0</v>
      </c>
      <c r="T294" s="80">
        <f t="shared" si="35"/>
        <v>0</v>
      </c>
      <c r="U294" s="70">
        <f>ZASOBY!W294-'ZASOBY-WŁ.'!U294</f>
        <v>0</v>
      </c>
      <c r="V294" s="70">
        <f>ZASOBY!X294-'ZASOBY-WŁ.'!V294</f>
        <v>0</v>
      </c>
      <c r="W294" s="66"/>
      <c r="X294" s="66">
        <v>1920</v>
      </c>
      <c r="Y294" s="71"/>
      <c r="Z294" s="46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</row>
    <row r="295" spans="1:119" ht="12.75" customHeight="1">
      <c r="A295" s="40">
        <v>6</v>
      </c>
      <c r="B295" s="77">
        <f t="shared" si="36"/>
        <v>9</v>
      </c>
      <c r="C295" s="41">
        <v>3177</v>
      </c>
      <c r="D295" s="191" t="s">
        <v>189</v>
      </c>
      <c r="E295" s="10" t="s">
        <v>28</v>
      </c>
      <c r="F295" s="10" t="s">
        <v>87</v>
      </c>
      <c r="G295" s="10" t="s">
        <v>90</v>
      </c>
      <c r="H295" s="154">
        <v>7</v>
      </c>
      <c r="I295" s="79">
        <v>1</v>
      </c>
      <c r="J295" s="170"/>
      <c r="K295" s="164">
        <f t="shared" si="32"/>
        <v>3</v>
      </c>
      <c r="L295" s="47">
        <f>ZASOBY!N295-'ZASOBY-WŁ.'!L295</f>
        <v>3</v>
      </c>
      <c r="M295" s="47">
        <f>ZASOBY!O295-'ZASOBY-WŁ.'!M295</f>
        <v>0</v>
      </c>
      <c r="N295" s="68">
        <f t="shared" si="33"/>
        <v>7</v>
      </c>
      <c r="O295" s="47">
        <f>ZASOBY!Q295-'ZASOBY-WŁ.'!O295</f>
        <v>7</v>
      </c>
      <c r="P295" s="47">
        <f>ZASOBY!R295-'ZASOBY-WŁ.'!P295</f>
        <v>0</v>
      </c>
      <c r="Q295" s="69">
        <f t="shared" si="34"/>
        <v>108.39</v>
      </c>
      <c r="R295" s="70">
        <f>ZASOBY!T295-'ZASOBY-WŁ.'!R295</f>
        <v>108.39</v>
      </c>
      <c r="S295" s="70">
        <f>ZASOBY!U295-'ZASOBY-WŁ.'!S295</f>
        <v>0</v>
      </c>
      <c r="T295" s="80">
        <f t="shared" si="35"/>
        <v>0</v>
      </c>
      <c r="U295" s="70">
        <f>ZASOBY!W295-'ZASOBY-WŁ.'!U295</f>
        <v>0</v>
      </c>
      <c r="V295" s="70">
        <f>ZASOBY!X295-'ZASOBY-WŁ.'!V295</f>
        <v>0</v>
      </c>
      <c r="W295" s="66"/>
      <c r="X295" s="66">
        <v>1900</v>
      </c>
      <c r="Y295" s="71"/>
      <c r="Z295" s="46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</row>
    <row r="296" spans="1:119" ht="12.75" customHeight="1">
      <c r="A296" s="40">
        <v>6</v>
      </c>
      <c r="B296" s="77">
        <f t="shared" si="36"/>
        <v>10</v>
      </c>
      <c r="C296" s="41">
        <v>3178</v>
      </c>
      <c r="D296" s="191" t="s">
        <v>189</v>
      </c>
      <c r="E296" s="10" t="s">
        <v>28</v>
      </c>
      <c r="F296" s="10" t="s">
        <v>87</v>
      </c>
      <c r="G296" s="10" t="s">
        <v>90</v>
      </c>
      <c r="H296" s="154">
        <v>12</v>
      </c>
      <c r="I296" s="79">
        <v>1</v>
      </c>
      <c r="J296" s="170"/>
      <c r="K296" s="164">
        <f t="shared" si="32"/>
        <v>3</v>
      </c>
      <c r="L296" s="47">
        <f>ZASOBY!N296-'ZASOBY-WŁ.'!L296</f>
        <v>3</v>
      </c>
      <c r="M296" s="47">
        <f>ZASOBY!O296-'ZASOBY-WŁ.'!M296</f>
        <v>0</v>
      </c>
      <c r="N296" s="68">
        <f t="shared" si="33"/>
        <v>12</v>
      </c>
      <c r="O296" s="47">
        <f>ZASOBY!Q296-'ZASOBY-WŁ.'!O296</f>
        <v>12</v>
      </c>
      <c r="P296" s="47">
        <f>ZASOBY!R296-'ZASOBY-WŁ.'!P296</f>
        <v>0</v>
      </c>
      <c r="Q296" s="69">
        <f t="shared" si="34"/>
        <v>118.2</v>
      </c>
      <c r="R296" s="70">
        <f>ZASOBY!T296-'ZASOBY-WŁ.'!R296</f>
        <v>118.2</v>
      </c>
      <c r="S296" s="70">
        <f>ZASOBY!U296-'ZASOBY-WŁ.'!S296</f>
        <v>0</v>
      </c>
      <c r="T296" s="80">
        <f t="shared" si="35"/>
        <v>0</v>
      </c>
      <c r="U296" s="70">
        <f>ZASOBY!W296-'ZASOBY-WŁ.'!U296</f>
        <v>0</v>
      </c>
      <c r="V296" s="70">
        <f>ZASOBY!X296-'ZASOBY-WŁ.'!V296</f>
        <v>0</v>
      </c>
      <c r="W296" s="66"/>
      <c r="X296" s="66">
        <v>1910</v>
      </c>
      <c r="Y296" s="71"/>
      <c r="Z296" s="46"/>
      <c r="BN296" s="217"/>
      <c r="BO296" s="217"/>
      <c r="BP296" s="217"/>
      <c r="BQ296" s="217"/>
      <c r="BR296" s="217"/>
      <c r="BS296" s="217"/>
      <c r="BT296" s="217"/>
      <c r="BU296" s="217"/>
      <c r="BV296" s="217"/>
      <c r="BW296" s="217"/>
      <c r="BX296" s="217"/>
      <c r="BY296" s="217"/>
      <c r="BZ296" s="217"/>
      <c r="CA296" s="217"/>
      <c r="CB296" s="217"/>
      <c r="CC296" s="217"/>
      <c r="CD296" s="217"/>
      <c r="CE296" s="217"/>
      <c r="CF296" s="217"/>
      <c r="CG296" s="217"/>
      <c r="CH296" s="217"/>
      <c r="CI296" s="217"/>
      <c r="CJ296" s="217"/>
      <c r="CK296" s="217"/>
      <c r="CL296" s="217"/>
      <c r="CM296" s="217"/>
      <c r="CN296" s="217"/>
      <c r="CO296" s="217"/>
      <c r="CP296" s="217"/>
      <c r="CQ296" s="217"/>
      <c r="CR296" s="217"/>
      <c r="CS296" s="217"/>
      <c r="CT296" s="217"/>
      <c r="CU296" s="217"/>
      <c r="CV296" s="217"/>
      <c r="CW296" s="217"/>
      <c r="CX296" s="217"/>
      <c r="CY296" s="217"/>
      <c r="CZ296" s="217"/>
      <c r="DA296" s="217"/>
      <c r="DB296" s="217"/>
      <c r="DC296" s="217"/>
      <c r="DD296" s="217"/>
      <c r="DE296" s="217"/>
      <c r="DF296" s="217"/>
      <c r="DG296" s="217"/>
      <c r="DH296" s="217"/>
      <c r="DI296" s="217"/>
      <c r="DJ296" s="217"/>
      <c r="DK296" s="217"/>
      <c r="DL296" s="217"/>
      <c r="DM296" s="217"/>
      <c r="DN296" s="217"/>
      <c r="DO296" s="217"/>
    </row>
    <row r="297" spans="1:119" ht="12.75" customHeight="1">
      <c r="A297" s="40">
        <v>6</v>
      </c>
      <c r="B297" s="78">
        <f t="shared" si="36"/>
        <v>11</v>
      </c>
      <c r="C297" s="51">
        <v>6006</v>
      </c>
      <c r="D297" s="192" t="s">
        <v>190</v>
      </c>
      <c r="E297" s="50" t="s">
        <v>28</v>
      </c>
      <c r="F297" s="50" t="s">
        <v>87</v>
      </c>
      <c r="G297" s="50" t="s">
        <v>91</v>
      </c>
      <c r="H297" s="155">
        <v>11</v>
      </c>
      <c r="I297" s="79"/>
      <c r="J297" s="170"/>
      <c r="K297" s="164">
        <f t="shared" si="32"/>
        <v>3</v>
      </c>
      <c r="L297" s="47">
        <f>ZASOBY!N297-'ZASOBY-WŁ.'!L297</f>
        <v>0</v>
      </c>
      <c r="M297" s="47">
        <f>ZASOBY!O297-'ZASOBY-WŁ.'!M297</f>
        <v>3</v>
      </c>
      <c r="N297" s="68">
        <f t="shared" si="33"/>
        <v>10</v>
      </c>
      <c r="O297" s="47">
        <f>ZASOBY!Q297-'ZASOBY-WŁ.'!O297</f>
        <v>0</v>
      </c>
      <c r="P297" s="47">
        <f>ZASOBY!R297-'ZASOBY-WŁ.'!P297</f>
        <v>10</v>
      </c>
      <c r="Q297" s="69">
        <f t="shared" si="34"/>
        <v>261.21</v>
      </c>
      <c r="R297" s="70">
        <f>ZASOBY!T297-'ZASOBY-WŁ.'!R297</f>
        <v>0</v>
      </c>
      <c r="S297" s="70">
        <f>ZASOBY!U297-'ZASOBY-WŁ.'!S297</f>
        <v>261.21</v>
      </c>
      <c r="T297" s="80">
        <f t="shared" si="35"/>
        <v>0</v>
      </c>
      <c r="U297" s="70">
        <f>ZASOBY!W297-'ZASOBY-WŁ.'!U297</f>
        <v>0</v>
      </c>
      <c r="V297" s="70">
        <f>ZASOBY!X297-'ZASOBY-WŁ.'!V297</f>
        <v>0</v>
      </c>
      <c r="W297" s="66"/>
      <c r="X297" s="66">
        <v>1910</v>
      </c>
      <c r="Y297" s="71"/>
      <c r="Z297" s="46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  <c r="BZ297" s="217"/>
      <c r="CA297" s="217"/>
      <c r="CB297" s="217"/>
      <c r="CC297" s="217"/>
      <c r="CD297" s="217"/>
      <c r="CE297" s="217"/>
      <c r="CF297" s="217"/>
      <c r="CG297" s="217"/>
      <c r="CH297" s="217"/>
      <c r="CI297" s="217"/>
      <c r="CJ297" s="217"/>
      <c r="CK297" s="217"/>
      <c r="CL297" s="217"/>
      <c r="CM297" s="217"/>
      <c r="CN297" s="217"/>
      <c r="CO297" s="217"/>
      <c r="CP297" s="217"/>
      <c r="CQ297" s="217"/>
      <c r="CR297" s="217"/>
      <c r="CS297" s="217"/>
      <c r="CT297" s="217"/>
      <c r="CU297" s="217"/>
      <c r="CV297" s="217"/>
      <c r="CW297" s="217"/>
      <c r="CX297" s="217"/>
      <c r="CY297" s="217"/>
      <c r="CZ297" s="217"/>
      <c r="DA297" s="217"/>
      <c r="DB297" s="217"/>
      <c r="DC297" s="217"/>
      <c r="DD297" s="217"/>
      <c r="DE297" s="217"/>
      <c r="DF297" s="217"/>
      <c r="DG297" s="217"/>
      <c r="DH297" s="217"/>
      <c r="DI297" s="217"/>
      <c r="DJ297" s="217"/>
      <c r="DK297" s="217"/>
      <c r="DL297" s="217"/>
      <c r="DM297" s="217"/>
      <c r="DN297" s="217"/>
      <c r="DO297" s="217"/>
    </row>
    <row r="298" spans="1:119" ht="12.75" customHeight="1">
      <c r="A298" s="40">
        <v>6</v>
      </c>
      <c r="B298" s="77">
        <f t="shared" si="36"/>
        <v>12</v>
      </c>
      <c r="C298" s="41">
        <v>3176</v>
      </c>
      <c r="D298" s="191" t="s">
        <v>189</v>
      </c>
      <c r="E298" s="10" t="s">
        <v>28</v>
      </c>
      <c r="F298" s="10" t="s">
        <v>87</v>
      </c>
      <c r="G298" s="10" t="s">
        <v>91</v>
      </c>
      <c r="H298" s="154">
        <v>28</v>
      </c>
      <c r="I298" s="79">
        <v>1</v>
      </c>
      <c r="J298" s="170"/>
      <c r="K298" s="164">
        <f t="shared" si="32"/>
        <v>2</v>
      </c>
      <c r="L298" s="47">
        <f>ZASOBY!N298-'ZASOBY-WŁ.'!L298</f>
        <v>2</v>
      </c>
      <c r="M298" s="47">
        <f>ZASOBY!O298-'ZASOBY-WŁ.'!M298</f>
        <v>0</v>
      </c>
      <c r="N298" s="68">
        <f t="shared" si="33"/>
        <v>8</v>
      </c>
      <c r="O298" s="47">
        <f>ZASOBY!Q298-'ZASOBY-WŁ.'!O298</f>
        <v>8</v>
      </c>
      <c r="P298" s="47">
        <f>ZASOBY!R298-'ZASOBY-WŁ.'!P298</f>
        <v>0</v>
      </c>
      <c r="Q298" s="69">
        <f t="shared" si="34"/>
        <v>127.46</v>
      </c>
      <c r="R298" s="70">
        <f>ZASOBY!T298-'ZASOBY-WŁ.'!R298</f>
        <v>127.46</v>
      </c>
      <c r="S298" s="70">
        <f>ZASOBY!U298-'ZASOBY-WŁ.'!S298</f>
        <v>0</v>
      </c>
      <c r="T298" s="80">
        <f t="shared" si="35"/>
        <v>0</v>
      </c>
      <c r="U298" s="70">
        <f>ZASOBY!W298-'ZASOBY-WŁ.'!U298</f>
        <v>0</v>
      </c>
      <c r="V298" s="70">
        <f>ZASOBY!X298-'ZASOBY-WŁ.'!V298</f>
        <v>0</v>
      </c>
      <c r="W298" s="66"/>
      <c r="X298" s="66">
        <v>1925</v>
      </c>
      <c r="Y298" s="71"/>
      <c r="Z298" s="46"/>
      <c r="BN298" s="217"/>
      <c r="BO298" s="217"/>
      <c r="BP298" s="217"/>
      <c r="BQ298" s="217"/>
      <c r="BR298" s="217"/>
      <c r="BS298" s="217"/>
      <c r="BT298" s="217"/>
      <c r="BU298" s="217"/>
      <c r="BV298" s="217"/>
      <c r="BW298" s="217"/>
      <c r="BX298" s="217"/>
      <c r="BY298" s="217"/>
      <c r="BZ298" s="217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</row>
    <row r="299" spans="1:119" ht="12.75" customHeight="1">
      <c r="A299" s="40">
        <v>6</v>
      </c>
      <c r="B299" s="82">
        <f t="shared" si="36"/>
        <v>13</v>
      </c>
      <c r="C299" s="197">
        <v>3213</v>
      </c>
      <c r="D299" s="198" t="s">
        <v>190</v>
      </c>
      <c r="E299" s="199" t="s">
        <v>41</v>
      </c>
      <c r="F299" s="199" t="s">
        <v>87</v>
      </c>
      <c r="G299" s="200" t="s">
        <v>69</v>
      </c>
      <c r="H299" s="201">
        <v>38</v>
      </c>
      <c r="I299" s="79"/>
      <c r="J299" s="170"/>
      <c r="K299" s="164">
        <f t="shared" si="32"/>
        <v>1</v>
      </c>
      <c r="L299" s="47">
        <f>ZASOBY!N299-'ZASOBY-WŁ.'!L299</f>
        <v>1</v>
      </c>
      <c r="M299" s="47">
        <f>ZASOBY!O299-'ZASOBY-WŁ.'!M299</f>
        <v>0</v>
      </c>
      <c r="N299" s="68">
        <f t="shared" si="33"/>
        <v>4</v>
      </c>
      <c r="O299" s="47">
        <f>ZASOBY!Q299-'ZASOBY-WŁ.'!O299</f>
        <v>4</v>
      </c>
      <c r="P299" s="47">
        <f>ZASOBY!R299-'ZASOBY-WŁ.'!P299</f>
        <v>0</v>
      </c>
      <c r="Q299" s="69">
        <f t="shared" si="34"/>
        <v>64</v>
      </c>
      <c r="R299" s="70">
        <f>ZASOBY!T299-'ZASOBY-WŁ.'!R299</f>
        <v>64</v>
      </c>
      <c r="S299" s="70">
        <f>ZASOBY!U299-'ZASOBY-WŁ.'!S299</f>
        <v>0</v>
      </c>
      <c r="T299" s="80">
        <f t="shared" si="35"/>
        <v>0</v>
      </c>
      <c r="U299" s="70">
        <f>ZASOBY!W299-'ZASOBY-WŁ.'!U299</f>
        <v>0</v>
      </c>
      <c r="V299" s="70">
        <f>ZASOBY!X299-'ZASOBY-WŁ.'!V299</f>
        <v>0</v>
      </c>
      <c r="W299" s="240"/>
      <c r="X299" s="241"/>
      <c r="Y299" s="242"/>
      <c r="Z299" s="46"/>
      <c r="BN299" s="217"/>
      <c r="BO299" s="217"/>
      <c r="BP299" s="217"/>
      <c r="BQ299" s="217"/>
      <c r="BR299" s="217"/>
      <c r="BS299" s="217"/>
      <c r="BT299" s="217"/>
      <c r="BU299" s="217"/>
      <c r="BV299" s="217"/>
      <c r="BW299" s="217"/>
      <c r="BX299" s="217"/>
      <c r="BY299" s="217"/>
      <c r="BZ299" s="217"/>
      <c r="CA299" s="217"/>
      <c r="CB299" s="217"/>
      <c r="CC299" s="217"/>
      <c r="CD299" s="217"/>
      <c r="CE299" s="217"/>
      <c r="CF299" s="217"/>
      <c r="CG299" s="217"/>
      <c r="CH299" s="217"/>
      <c r="CI299" s="217"/>
      <c r="CJ299" s="217"/>
      <c r="CK299" s="217"/>
      <c r="CL299" s="217"/>
      <c r="CM299" s="217"/>
      <c r="CN299" s="217"/>
      <c r="CO299" s="217"/>
      <c r="CP299" s="217"/>
      <c r="CQ299" s="217"/>
      <c r="CR299" s="217"/>
      <c r="CS299" s="217"/>
      <c r="CT299" s="217"/>
      <c r="CU299" s="217"/>
      <c r="CV299" s="217"/>
      <c r="CW299" s="217"/>
      <c r="CX299" s="217"/>
      <c r="CY299" s="217"/>
      <c r="CZ299" s="217"/>
      <c r="DA299" s="217"/>
      <c r="DB299" s="217"/>
      <c r="DC299" s="217"/>
      <c r="DD299" s="217"/>
      <c r="DE299" s="217"/>
      <c r="DF299" s="217"/>
      <c r="DG299" s="217"/>
      <c r="DH299" s="217"/>
      <c r="DI299" s="217"/>
      <c r="DJ299" s="217"/>
      <c r="DK299" s="217"/>
      <c r="DL299" s="217"/>
      <c r="DM299" s="217"/>
      <c r="DN299" s="217"/>
      <c r="DO299" s="217"/>
    </row>
    <row r="300" spans="1:119" ht="12.75" customHeight="1">
      <c r="A300" s="40">
        <v>6</v>
      </c>
      <c r="B300" s="77">
        <f t="shared" si="36"/>
        <v>14</v>
      </c>
      <c r="C300" s="41">
        <v>3179</v>
      </c>
      <c r="D300" s="191" t="s">
        <v>189</v>
      </c>
      <c r="E300" s="10" t="s">
        <v>28</v>
      </c>
      <c r="F300" s="10" t="s">
        <v>87</v>
      </c>
      <c r="G300" s="10" t="s">
        <v>69</v>
      </c>
      <c r="H300" s="154">
        <v>42</v>
      </c>
      <c r="I300" s="79">
        <v>1</v>
      </c>
      <c r="J300" s="170"/>
      <c r="K300" s="164">
        <f t="shared" si="32"/>
        <v>3</v>
      </c>
      <c r="L300" s="47">
        <f>ZASOBY!N300-'ZASOBY-WŁ.'!L300</f>
        <v>3</v>
      </c>
      <c r="M300" s="47">
        <f>ZASOBY!O300-'ZASOBY-WŁ.'!M300</f>
        <v>0</v>
      </c>
      <c r="N300" s="68">
        <f t="shared" si="33"/>
        <v>8</v>
      </c>
      <c r="O300" s="47">
        <f>ZASOBY!Q300-'ZASOBY-WŁ.'!O300</f>
        <v>8</v>
      </c>
      <c r="P300" s="47">
        <f>ZASOBY!R300-'ZASOBY-WŁ.'!P300</f>
        <v>0</v>
      </c>
      <c r="Q300" s="69">
        <f t="shared" si="34"/>
        <v>135.89</v>
      </c>
      <c r="R300" s="70">
        <f>ZASOBY!T300-'ZASOBY-WŁ.'!R300</f>
        <v>135.89</v>
      </c>
      <c r="S300" s="70">
        <f>ZASOBY!U300-'ZASOBY-WŁ.'!S300</f>
        <v>0</v>
      </c>
      <c r="T300" s="80">
        <f t="shared" si="35"/>
        <v>0</v>
      </c>
      <c r="U300" s="70">
        <f>ZASOBY!W300-'ZASOBY-WŁ.'!U300</f>
        <v>0</v>
      </c>
      <c r="V300" s="70">
        <f>ZASOBY!X300-'ZASOBY-WŁ.'!V300</f>
        <v>0</v>
      </c>
      <c r="W300" s="66"/>
      <c r="X300" s="66">
        <v>1898</v>
      </c>
      <c r="Y300" s="71"/>
      <c r="Z300" s="46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  <c r="BZ300" s="217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</row>
    <row r="301" spans="1:119" ht="12.75" customHeight="1">
      <c r="A301" s="40">
        <v>6</v>
      </c>
      <c r="B301" s="78">
        <f t="shared" si="36"/>
        <v>15</v>
      </c>
      <c r="C301" s="51">
        <v>3180</v>
      </c>
      <c r="D301" s="192" t="s">
        <v>190</v>
      </c>
      <c r="E301" s="50" t="s">
        <v>28</v>
      </c>
      <c r="F301" s="50" t="s">
        <v>87</v>
      </c>
      <c r="G301" s="50" t="s">
        <v>92</v>
      </c>
      <c r="H301" s="155">
        <v>4</v>
      </c>
      <c r="I301" s="79"/>
      <c r="J301" s="170"/>
      <c r="K301" s="164">
        <f t="shared" si="32"/>
        <v>2</v>
      </c>
      <c r="L301" s="47">
        <f>ZASOBY!N301-'ZASOBY-WŁ.'!L301</f>
        <v>2</v>
      </c>
      <c r="M301" s="47">
        <f>ZASOBY!O301-'ZASOBY-WŁ.'!M301</f>
        <v>0</v>
      </c>
      <c r="N301" s="68">
        <f t="shared" si="33"/>
        <v>7</v>
      </c>
      <c r="O301" s="47">
        <f>ZASOBY!Q301-'ZASOBY-WŁ.'!O301</f>
        <v>7</v>
      </c>
      <c r="P301" s="47">
        <f>ZASOBY!R301-'ZASOBY-WŁ.'!P301</f>
        <v>0</v>
      </c>
      <c r="Q301" s="69">
        <f t="shared" si="34"/>
        <v>127.15</v>
      </c>
      <c r="R301" s="70">
        <f>ZASOBY!T301-'ZASOBY-WŁ.'!R301</f>
        <v>127.15</v>
      </c>
      <c r="S301" s="70">
        <f>ZASOBY!U301-'ZASOBY-WŁ.'!S301</f>
        <v>0</v>
      </c>
      <c r="T301" s="80">
        <f t="shared" si="35"/>
        <v>0</v>
      </c>
      <c r="U301" s="70">
        <f>ZASOBY!W301-'ZASOBY-WŁ.'!U301</f>
        <v>0</v>
      </c>
      <c r="V301" s="70">
        <f>ZASOBY!X301-'ZASOBY-WŁ.'!V301</f>
        <v>0</v>
      </c>
      <c r="W301" s="66"/>
      <c r="X301" s="66">
        <v>1910</v>
      </c>
      <c r="Y301" s="71"/>
      <c r="Z301" s="46"/>
      <c r="BN301" s="217"/>
      <c r="BO301" s="217"/>
      <c r="BP301" s="217"/>
      <c r="BQ301" s="217"/>
      <c r="BR301" s="217"/>
      <c r="BS301" s="217"/>
      <c r="BT301" s="217"/>
      <c r="BU301" s="217"/>
      <c r="BV301" s="217"/>
      <c r="BW301" s="217"/>
      <c r="BX301" s="217"/>
      <c r="BY301" s="217"/>
      <c r="BZ301" s="217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</row>
    <row r="302" spans="1:119" ht="12.75" customHeight="1">
      <c r="A302" s="40">
        <v>6</v>
      </c>
      <c r="B302" s="77">
        <f t="shared" si="36"/>
        <v>16</v>
      </c>
      <c r="C302" s="41">
        <v>3182</v>
      </c>
      <c r="D302" s="191" t="s">
        <v>189</v>
      </c>
      <c r="E302" s="10" t="s">
        <v>28</v>
      </c>
      <c r="F302" s="10" t="s">
        <v>87</v>
      </c>
      <c r="G302" s="10" t="s">
        <v>92</v>
      </c>
      <c r="H302" s="154">
        <v>6</v>
      </c>
      <c r="I302" s="79">
        <v>1</v>
      </c>
      <c r="J302" s="170"/>
      <c r="K302" s="164">
        <f t="shared" si="32"/>
        <v>2</v>
      </c>
      <c r="L302" s="47">
        <f>ZASOBY!N302-'ZASOBY-WŁ.'!L302</f>
        <v>2</v>
      </c>
      <c r="M302" s="47">
        <f>ZASOBY!O302-'ZASOBY-WŁ.'!M302</f>
        <v>0</v>
      </c>
      <c r="N302" s="68">
        <f t="shared" si="33"/>
        <v>9</v>
      </c>
      <c r="O302" s="47">
        <f>ZASOBY!Q302-'ZASOBY-WŁ.'!O302</f>
        <v>9</v>
      </c>
      <c r="P302" s="47">
        <f>ZASOBY!R302-'ZASOBY-WŁ.'!P302</f>
        <v>0</v>
      </c>
      <c r="Q302" s="69">
        <f t="shared" si="34"/>
        <v>184.09</v>
      </c>
      <c r="R302" s="70">
        <f>ZASOBY!T302-'ZASOBY-WŁ.'!R302</f>
        <v>184.09</v>
      </c>
      <c r="S302" s="70">
        <f>ZASOBY!U302-'ZASOBY-WŁ.'!S302</f>
        <v>0</v>
      </c>
      <c r="T302" s="80">
        <f t="shared" si="35"/>
        <v>0</v>
      </c>
      <c r="U302" s="70">
        <f>ZASOBY!W302-'ZASOBY-WŁ.'!U302</f>
        <v>0</v>
      </c>
      <c r="V302" s="70">
        <f>ZASOBY!X302-'ZASOBY-WŁ.'!V302</f>
        <v>0</v>
      </c>
      <c r="W302" s="66"/>
      <c r="X302" s="66">
        <v>1913</v>
      </c>
      <c r="Y302" s="71"/>
      <c r="Z302" s="46"/>
      <c r="BN302" s="217"/>
      <c r="BO302" s="217"/>
      <c r="BP302" s="217"/>
      <c r="BQ302" s="217"/>
      <c r="BR302" s="217"/>
      <c r="BS302" s="217"/>
      <c r="BT302" s="217"/>
      <c r="BU302" s="217"/>
      <c r="BV302" s="217"/>
      <c r="BW302" s="217"/>
      <c r="BX302" s="217"/>
      <c r="BY302" s="217"/>
      <c r="BZ302" s="217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</row>
    <row r="303" spans="1:119" ht="12.75" customHeight="1">
      <c r="A303" s="40">
        <v>6</v>
      </c>
      <c r="B303" s="78">
        <f t="shared" si="36"/>
        <v>17</v>
      </c>
      <c r="C303" s="51">
        <v>3181</v>
      </c>
      <c r="D303" s="192" t="s">
        <v>190</v>
      </c>
      <c r="E303" s="50" t="s">
        <v>28</v>
      </c>
      <c r="F303" s="50" t="s">
        <v>87</v>
      </c>
      <c r="G303" s="50" t="s">
        <v>92</v>
      </c>
      <c r="H303" s="155">
        <v>15</v>
      </c>
      <c r="I303" s="79"/>
      <c r="J303" s="170"/>
      <c r="K303" s="164">
        <f t="shared" si="32"/>
        <v>3</v>
      </c>
      <c r="L303" s="47">
        <f>ZASOBY!N303-'ZASOBY-WŁ.'!L303</f>
        <v>3</v>
      </c>
      <c r="M303" s="47">
        <f>ZASOBY!O303-'ZASOBY-WŁ.'!M303</f>
        <v>0</v>
      </c>
      <c r="N303" s="68">
        <f t="shared" si="33"/>
        <v>10</v>
      </c>
      <c r="O303" s="47">
        <f>ZASOBY!Q303-'ZASOBY-WŁ.'!O303</f>
        <v>10</v>
      </c>
      <c r="P303" s="47">
        <f>ZASOBY!R303-'ZASOBY-WŁ.'!P303</f>
        <v>0</v>
      </c>
      <c r="Q303" s="69">
        <f t="shared" si="34"/>
        <v>175.56</v>
      </c>
      <c r="R303" s="70">
        <f>ZASOBY!T303-'ZASOBY-WŁ.'!R303</f>
        <v>175.56</v>
      </c>
      <c r="S303" s="70">
        <f>ZASOBY!U303-'ZASOBY-WŁ.'!S303</f>
        <v>0</v>
      </c>
      <c r="T303" s="80">
        <f t="shared" si="35"/>
        <v>0</v>
      </c>
      <c r="U303" s="70">
        <f>ZASOBY!W303-'ZASOBY-WŁ.'!U303</f>
        <v>0</v>
      </c>
      <c r="V303" s="70">
        <f>ZASOBY!X303-'ZASOBY-WŁ.'!V303</f>
        <v>0</v>
      </c>
      <c r="W303" s="66"/>
      <c r="X303" s="66">
        <v>1910</v>
      </c>
      <c r="Y303" s="71"/>
      <c r="Z303" s="46"/>
      <c r="BN303" s="217"/>
      <c r="BO303" s="217"/>
      <c r="BP303" s="217"/>
      <c r="BQ303" s="217"/>
      <c r="BR303" s="217"/>
      <c r="BS303" s="217"/>
      <c r="BT303" s="217"/>
      <c r="BU303" s="217"/>
      <c r="BV303" s="217"/>
      <c r="BW303" s="217"/>
      <c r="BX303" s="217"/>
      <c r="BY303" s="217"/>
      <c r="BZ303" s="217"/>
      <c r="CA303" s="217"/>
      <c r="CB303" s="217"/>
      <c r="CC303" s="217"/>
      <c r="CD303" s="217"/>
      <c r="CE303" s="217"/>
      <c r="CF303" s="217"/>
      <c r="CG303" s="217"/>
      <c r="CH303" s="217"/>
      <c r="CI303" s="217"/>
      <c r="CJ303" s="217"/>
      <c r="CK303" s="217"/>
      <c r="CL303" s="217"/>
      <c r="CM303" s="217"/>
      <c r="CN303" s="217"/>
      <c r="CO303" s="217"/>
      <c r="CP303" s="217"/>
      <c r="CQ303" s="217"/>
      <c r="CR303" s="217"/>
      <c r="CS303" s="217"/>
      <c r="CT303" s="217"/>
      <c r="CU303" s="217"/>
      <c r="CV303" s="217"/>
      <c r="CW303" s="217"/>
      <c r="CX303" s="217"/>
      <c r="CY303" s="217"/>
      <c r="CZ303" s="217"/>
      <c r="DA303" s="217"/>
      <c r="DB303" s="217"/>
      <c r="DC303" s="217"/>
      <c r="DD303" s="217"/>
      <c r="DE303" s="217"/>
      <c r="DF303" s="217"/>
      <c r="DG303" s="217"/>
      <c r="DH303" s="217"/>
      <c r="DI303" s="217"/>
      <c r="DJ303" s="217"/>
      <c r="DK303" s="217"/>
      <c r="DL303" s="217"/>
      <c r="DM303" s="217"/>
      <c r="DN303" s="217"/>
      <c r="DO303" s="217"/>
    </row>
    <row r="304" spans="1:119" ht="12.75" customHeight="1">
      <c r="A304" s="40">
        <v>6</v>
      </c>
      <c r="B304" s="78">
        <f t="shared" si="36"/>
        <v>18</v>
      </c>
      <c r="C304" s="51">
        <v>3183</v>
      </c>
      <c r="D304" s="192" t="s">
        <v>190</v>
      </c>
      <c r="E304" s="50" t="s">
        <v>28</v>
      </c>
      <c r="F304" s="50" t="s">
        <v>87</v>
      </c>
      <c r="G304" s="50" t="s">
        <v>84</v>
      </c>
      <c r="H304" s="155">
        <v>4</v>
      </c>
      <c r="I304" s="79"/>
      <c r="J304" s="170"/>
      <c r="K304" s="164">
        <f t="shared" si="32"/>
        <v>3</v>
      </c>
      <c r="L304" s="47">
        <f>ZASOBY!N304-'ZASOBY-WŁ.'!L304</f>
        <v>3</v>
      </c>
      <c r="M304" s="47">
        <f>ZASOBY!O304-'ZASOBY-WŁ.'!M304</f>
        <v>0</v>
      </c>
      <c r="N304" s="68">
        <f t="shared" si="33"/>
        <v>7</v>
      </c>
      <c r="O304" s="47">
        <f>ZASOBY!Q304-'ZASOBY-WŁ.'!O304</f>
        <v>7</v>
      </c>
      <c r="P304" s="47">
        <f>ZASOBY!R304-'ZASOBY-WŁ.'!P304</f>
        <v>0</v>
      </c>
      <c r="Q304" s="69">
        <f t="shared" si="34"/>
        <v>112.08</v>
      </c>
      <c r="R304" s="70">
        <f>ZASOBY!T304-'ZASOBY-WŁ.'!R304</f>
        <v>112.08</v>
      </c>
      <c r="S304" s="70">
        <f>ZASOBY!U304-'ZASOBY-WŁ.'!S304</f>
        <v>0</v>
      </c>
      <c r="T304" s="80">
        <f t="shared" si="35"/>
        <v>0</v>
      </c>
      <c r="U304" s="70">
        <f>ZASOBY!W304-'ZASOBY-WŁ.'!U304</f>
        <v>0</v>
      </c>
      <c r="V304" s="70">
        <f>ZASOBY!X304-'ZASOBY-WŁ.'!V304</f>
        <v>0</v>
      </c>
      <c r="W304" s="66"/>
      <c r="X304" s="66">
        <v>1920</v>
      </c>
      <c r="Y304" s="71"/>
      <c r="Z304" s="46"/>
      <c r="BN304" s="217"/>
      <c r="BO304" s="217"/>
      <c r="BP304" s="217"/>
      <c r="BQ304" s="217"/>
      <c r="BR304" s="217"/>
      <c r="BS304" s="217"/>
      <c r="BT304" s="217"/>
      <c r="BU304" s="217"/>
      <c r="BV304" s="217"/>
      <c r="BW304" s="217"/>
      <c r="BX304" s="217"/>
      <c r="BY304" s="217"/>
      <c r="BZ304" s="217"/>
      <c r="CA304" s="217"/>
      <c r="CB304" s="217"/>
      <c r="CC304" s="217"/>
      <c r="CD304" s="217"/>
      <c r="CE304" s="217"/>
      <c r="CF304" s="217"/>
      <c r="CG304" s="217"/>
      <c r="CH304" s="217"/>
      <c r="CI304" s="217"/>
      <c r="CJ304" s="217"/>
      <c r="CK304" s="217"/>
      <c r="CL304" s="217"/>
      <c r="CM304" s="217"/>
      <c r="CN304" s="217"/>
      <c r="CO304" s="217"/>
      <c r="CP304" s="217"/>
      <c r="CQ304" s="217"/>
      <c r="CR304" s="217"/>
      <c r="CS304" s="217"/>
      <c r="CT304" s="217"/>
      <c r="CU304" s="217"/>
      <c r="CV304" s="217"/>
      <c r="CW304" s="217"/>
      <c r="CX304" s="217"/>
      <c r="CY304" s="217"/>
      <c r="CZ304" s="217"/>
      <c r="DA304" s="217"/>
      <c r="DB304" s="217"/>
      <c r="DC304" s="217"/>
      <c r="DD304" s="217"/>
      <c r="DE304" s="217"/>
      <c r="DF304" s="217"/>
      <c r="DG304" s="217"/>
      <c r="DH304" s="217"/>
      <c r="DI304" s="217"/>
      <c r="DJ304" s="217"/>
      <c r="DK304" s="217"/>
      <c r="DL304" s="217"/>
      <c r="DM304" s="217"/>
      <c r="DN304" s="217"/>
      <c r="DO304" s="217"/>
    </row>
    <row r="305" spans="1:119" ht="12.75" customHeight="1">
      <c r="A305" s="40">
        <v>6</v>
      </c>
      <c r="B305" s="77">
        <f t="shared" si="36"/>
        <v>19</v>
      </c>
      <c r="C305" s="41">
        <v>3184</v>
      </c>
      <c r="D305" s="191" t="s">
        <v>189</v>
      </c>
      <c r="E305" s="10" t="s">
        <v>28</v>
      </c>
      <c r="F305" s="10" t="s">
        <v>87</v>
      </c>
      <c r="G305" s="10" t="s">
        <v>93</v>
      </c>
      <c r="H305" s="154">
        <v>1</v>
      </c>
      <c r="I305" s="79">
        <v>1</v>
      </c>
      <c r="J305" s="170"/>
      <c r="K305" s="164">
        <f t="shared" si="32"/>
        <v>3</v>
      </c>
      <c r="L305" s="47">
        <f>ZASOBY!N305-'ZASOBY-WŁ.'!L305</f>
        <v>3</v>
      </c>
      <c r="M305" s="47">
        <f>ZASOBY!O305-'ZASOBY-WŁ.'!M305</f>
        <v>0</v>
      </c>
      <c r="N305" s="68">
        <f t="shared" si="33"/>
        <v>11</v>
      </c>
      <c r="O305" s="47">
        <f>ZASOBY!Q305-'ZASOBY-WŁ.'!O305</f>
        <v>11</v>
      </c>
      <c r="P305" s="47">
        <f>ZASOBY!R305-'ZASOBY-WŁ.'!P305</f>
        <v>0</v>
      </c>
      <c r="Q305" s="69">
        <f t="shared" si="34"/>
        <v>186.61</v>
      </c>
      <c r="R305" s="70">
        <f>ZASOBY!T305-'ZASOBY-WŁ.'!R305</f>
        <v>186.61</v>
      </c>
      <c r="S305" s="70">
        <f>ZASOBY!U305-'ZASOBY-WŁ.'!S305</f>
        <v>0</v>
      </c>
      <c r="T305" s="80">
        <f t="shared" si="35"/>
        <v>0</v>
      </c>
      <c r="U305" s="70">
        <f>ZASOBY!W305-'ZASOBY-WŁ.'!U305</f>
        <v>0</v>
      </c>
      <c r="V305" s="70">
        <f>ZASOBY!X305-'ZASOBY-WŁ.'!V305</f>
        <v>0</v>
      </c>
      <c r="W305" s="66"/>
      <c r="X305" s="66">
        <v>1925</v>
      </c>
      <c r="Y305" s="71"/>
      <c r="Z305" s="46"/>
      <c r="BN305" s="217"/>
      <c r="BO305" s="217"/>
      <c r="BP305" s="217"/>
      <c r="BQ305" s="217"/>
      <c r="BR305" s="217"/>
      <c r="BS305" s="217"/>
      <c r="BT305" s="217"/>
      <c r="BU305" s="217"/>
      <c r="BV305" s="217"/>
      <c r="BW305" s="217"/>
      <c r="BX305" s="217"/>
      <c r="BY305" s="217"/>
      <c r="BZ305" s="217"/>
      <c r="CA305" s="217"/>
      <c r="CB305" s="217"/>
      <c r="CC305" s="217"/>
      <c r="CD305" s="217"/>
      <c r="CE305" s="217"/>
      <c r="CF305" s="217"/>
      <c r="CG305" s="217"/>
      <c r="CH305" s="217"/>
      <c r="CI305" s="217"/>
      <c r="CJ305" s="217"/>
      <c r="CK305" s="217"/>
      <c r="CL305" s="217"/>
      <c r="CM305" s="217"/>
      <c r="CN305" s="217"/>
      <c r="CO305" s="217"/>
      <c r="CP305" s="217"/>
      <c r="CQ305" s="217"/>
      <c r="CR305" s="217"/>
      <c r="CS305" s="217"/>
      <c r="CT305" s="217"/>
      <c r="CU305" s="217"/>
      <c r="CV305" s="217"/>
      <c r="CW305" s="217"/>
      <c r="CX305" s="217"/>
      <c r="CY305" s="217"/>
      <c r="CZ305" s="217"/>
      <c r="DA305" s="217"/>
      <c r="DB305" s="217"/>
      <c r="DC305" s="217"/>
      <c r="DD305" s="217"/>
      <c r="DE305" s="217"/>
      <c r="DF305" s="217"/>
      <c r="DG305" s="217"/>
      <c r="DH305" s="217"/>
      <c r="DI305" s="217"/>
      <c r="DJ305" s="217"/>
      <c r="DK305" s="217"/>
      <c r="DL305" s="217"/>
      <c r="DM305" s="217"/>
      <c r="DN305" s="217"/>
      <c r="DO305" s="217"/>
    </row>
    <row r="306" spans="1:119" ht="12.75" customHeight="1">
      <c r="A306" s="40">
        <v>6</v>
      </c>
      <c r="B306" s="78">
        <f t="shared" si="36"/>
        <v>20</v>
      </c>
      <c r="C306" s="51">
        <v>3185</v>
      </c>
      <c r="D306" s="192" t="s">
        <v>190</v>
      </c>
      <c r="E306" s="50" t="s">
        <v>28</v>
      </c>
      <c r="F306" s="50" t="s">
        <v>94</v>
      </c>
      <c r="G306" s="50" t="s">
        <v>95</v>
      </c>
      <c r="H306" s="155">
        <v>1</v>
      </c>
      <c r="I306" s="79"/>
      <c r="J306" s="170"/>
      <c r="K306" s="164">
        <f t="shared" si="32"/>
        <v>3</v>
      </c>
      <c r="L306" s="47">
        <f>ZASOBY!N306-'ZASOBY-WŁ.'!L306</f>
        <v>3</v>
      </c>
      <c r="M306" s="47">
        <f>ZASOBY!O306-'ZASOBY-WŁ.'!M306</f>
        <v>0</v>
      </c>
      <c r="N306" s="68">
        <f t="shared" si="33"/>
        <v>9</v>
      </c>
      <c r="O306" s="47">
        <f>ZASOBY!Q306-'ZASOBY-WŁ.'!O306</f>
        <v>9</v>
      </c>
      <c r="P306" s="47">
        <f>ZASOBY!R306-'ZASOBY-WŁ.'!P306</f>
        <v>0</v>
      </c>
      <c r="Q306" s="69">
        <f t="shared" si="34"/>
        <v>167.64999999999998</v>
      </c>
      <c r="R306" s="70">
        <f>ZASOBY!T306-'ZASOBY-WŁ.'!R306</f>
        <v>167.64999999999998</v>
      </c>
      <c r="S306" s="70">
        <f>ZASOBY!U306-'ZASOBY-WŁ.'!S306</f>
        <v>0</v>
      </c>
      <c r="T306" s="80">
        <f t="shared" si="35"/>
        <v>0</v>
      </c>
      <c r="U306" s="70">
        <f>ZASOBY!W306-'ZASOBY-WŁ.'!U306</f>
        <v>0</v>
      </c>
      <c r="V306" s="70">
        <f>ZASOBY!X306-'ZASOBY-WŁ.'!V306</f>
        <v>0</v>
      </c>
      <c r="W306" s="66"/>
      <c r="X306" s="66">
        <v>1920</v>
      </c>
      <c r="Y306" s="71"/>
      <c r="Z306" s="46"/>
      <c r="BN306" s="217"/>
      <c r="BO306" s="217"/>
      <c r="BP306" s="217"/>
      <c r="BQ306" s="217"/>
      <c r="BR306" s="217"/>
      <c r="BS306" s="217"/>
      <c r="BT306" s="217"/>
      <c r="BU306" s="217"/>
      <c r="BV306" s="217"/>
      <c r="BW306" s="217"/>
      <c r="BX306" s="217"/>
      <c r="BY306" s="217"/>
      <c r="BZ306" s="217"/>
      <c r="CA306" s="217"/>
      <c r="CB306" s="217"/>
      <c r="CC306" s="217"/>
      <c r="CD306" s="217"/>
      <c r="CE306" s="217"/>
      <c r="CF306" s="217"/>
      <c r="CG306" s="217"/>
      <c r="CH306" s="217"/>
      <c r="CI306" s="217"/>
      <c r="CJ306" s="217"/>
      <c r="CK306" s="217"/>
      <c r="CL306" s="217"/>
      <c r="CM306" s="217"/>
      <c r="CN306" s="217"/>
      <c r="CO306" s="217"/>
      <c r="CP306" s="217"/>
      <c r="CQ306" s="217"/>
      <c r="CR306" s="217"/>
      <c r="CS306" s="217"/>
      <c r="CT306" s="217"/>
      <c r="CU306" s="217"/>
      <c r="CV306" s="217"/>
      <c r="CW306" s="217"/>
      <c r="CX306" s="217"/>
      <c r="CY306" s="217"/>
      <c r="CZ306" s="217"/>
      <c r="DA306" s="217"/>
      <c r="DB306" s="217"/>
      <c r="DC306" s="217"/>
      <c r="DD306" s="217"/>
      <c r="DE306" s="217"/>
      <c r="DF306" s="217"/>
      <c r="DG306" s="217"/>
      <c r="DH306" s="217"/>
      <c r="DI306" s="217"/>
      <c r="DJ306" s="217"/>
      <c r="DK306" s="217"/>
      <c r="DL306" s="217"/>
      <c r="DM306" s="217"/>
      <c r="DN306" s="217"/>
      <c r="DO306" s="217"/>
    </row>
    <row r="307" spans="1:119" ht="12.75" customHeight="1">
      <c r="A307" s="40">
        <v>6</v>
      </c>
      <c r="B307" s="82">
        <f t="shared" si="36"/>
        <v>21</v>
      </c>
      <c r="C307" s="59">
        <v>3186</v>
      </c>
      <c r="D307" s="194" t="s">
        <v>190</v>
      </c>
      <c r="E307" s="58" t="s">
        <v>28</v>
      </c>
      <c r="F307" s="58" t="s">
        <v>87</v>
      </c>
      <c r="G307" s="58" t="s">
        <v>95</v>
      </c>
      <c r="H307" s="156">
        <v>2</v>
      </c>
      <c r="I307" s="79"/>
      <c r="J307" s="170"/>
      <c r="K307" s="164">
        <f t="shared" si="32"/>
        <v>2</v>
      </c>
      <c r="L307" s="47">
        <f>ZASOBY!N307-'ZASOBY-WŁ.'!L307</f>
        <v>2</v>
      </c>
      <c r="M307" s="47">
        <f>ZASOBY!O307-'ZASOBY-WŁ.'!M307</f>
        <v>0</v>
      </c>
      <c r="N307" s="68">
        <f t="shared" si="33"/>
        <v>6</v>
      </c>
      <c r="O307" s="47">
        <f>ZASOBY!Q307-'ZASOBY-WŁ.'!O307</f>
        <v>6</v>
      </c>
      <c r="P307" s="47">
        <f>ZASOBY!R307-'ZASOBY-WŁ.'!P307</f>
        <v>0</v>
      </c>
      <c r="Q307" s="69">
        <f t="shared" si="34"/>
        <v>76.5</v>
      </c>
      <c r="R307" s="70">
        <f>ZASOBY!T307-'ZASOBY-WŁ.'!R307</f>
        <v>76.5</v>
      </c>
      <c r="S307" s="70">
        <f>ZASOBY!U307-'ZASOBY-WŁ.'!S307</f>
        <v>0</v>
      </c>
      <c r="T307" s="80">
        <f t="shared" si="35"/>
        <v>0</v>
      </c>
      <c r="U307" s="70">
        <f>ZASOBY!W307-'ZASOBY-WŁ.'!U307</f>
        <v>0</v>
      </c>
      <c r="V307" s="70">
        <f>ZASOBY!X307-'ZASOBY-WŁ.'!V307</f>
        <v>0</v>
      </c>
      <c r="W307" s="66"/>
      <c r="X307" s="66">
        <v>1920</v>
      </c>
      <c r="Y307" s="71"/>
      <c r="Z307" s="46"/>
      <c r="BN307" s="217"/>
      <c r="BO307" s="217"/>
      <c r="BP307" s="217"/>
      <c r="BQ307" s="217"/>
      <c r="BR307" s="217"/>
      <c r="BS307" s="217"/>
      <c r="BT307" s="217"/>
      <c r="BU307" s="217"/>
      <c r="BV307" s="217"/>
      <c r="BW307" s="217"/>
      <c r="BX307" s="217"/>
      <c r="BY307" s="217"/>
      <c r="BZ307" s="217"/>
      <c r="CA307" s="217"/>
      <c r="CB307" s="217"/>
      <c r="CC307" s="217"/>
      <c r="CD307" s="217"/>
      <c r="CE307" s="217"/>
      <c r="CF307" s="217"/>
      <c r="CG307" s="217"/>
      <c r="CH307" s="217"/>
      <c r="CI307" s="217"/>
      <c r="CJ307" s="217"/>
      <c r="CK307" s="217"/>
      <c r="CL307" s="217"/>
      <c r="CM307" s="217"/>
      <c r="CN307" s="217"/>
      <c r="CO307" s="217"/>
      <c r="CP307" s="217"/>
      <c r="CQ307" s="217"/>
      <c r="CR307" s="217"/>
      <c r="CS307" s="217"/>
      <c r="CT307" s="217"/>
      <c r="CU307" s="217"/>
      <c r="CV307" s="217"/>
      <c r="CW307" s="217"/>
      <c r="CX307" s="217"/>
      <c r="CY307" s="217"/>
      <c r="CZ307" s="217"/>
      <c r="DA307" s="217"/>
      <c r="DB307" s="217"/>
      <c r="DC307" s="217"/>
      <c r="DD307" s="217"/>
      <c r="DE307" s="217"/>
      <c r="DF307" s="217"/>
      <c r="DG307" s="217"/>
      <c r="DH307" s="217"/>
      <c r="DI307" s="217"/>
      <c r="DJ307" s="217"/>
      <c r="DK307" s="217"/>
      <c r="DL307" s="217"/>
      <c r="DM307" s="217"/>
      <c r="DN307" s="217"/>
      <c r="DO307" s="217"/>
    </row>
    <row r="308" spans="1:119" ht="12.75" customHeight="1">
      <c r="A308" s="40">
        <v>6</v>
      </c>
      <c r="B308" s="79">
        <f t="shared" si="36"/>
        <v>22</v>
      </c>
      <c r="C308" s="47">
        <v>6008</v>
      </c>
      <c r="D308" s="193" t="s">
        <v>189</v>
      </c>
      <c r="E308" s="67" t="s">
        <v>28</v>
      </c>
      <c r="F308" s="67" t="s">
        <v>87</v>
      </c>
      <c r="G308" s="67" t="s">
        <v>183</v>
      </c>
      <c r="H308" s="157">
        <v>7</v>
      </c>
      <c r="I308" s="79"/>
      <c r="J308" s="170">
        <v>1</v>
      </c>
      <c r="K308" s="164">
        <f t="shared" si="32"/>
        <v>7</v>
      </c>
      <c r="L308" s="47">
        <f>ZASOBY!N308-'ZASOBY-WŁ.'!L308</f>
        <v>4</v>
      </c>
      <c r="M308" s="47">
        <f>ZASOBY!O308-'ZASOBY-WŁ.'!M308</f>
        <v>3</v>
      </c>
      <c r="N308" s="68">
        <f t="shared" si="33"/>
        <v>15</v>
      </c>
      <c r="O308" s="47">
        <f>ZASOBY!Q308-'ZASOBY-WŁ.'!O308</f>
        <v>11</v>
      </c>
      <c r="P308" s="47">
        <f>ZASOBY!R308-'ZASOBY-WŁ.'!P308</f>
        <v>4</v>
      </c>
      <c r="Q308" s="69">
        <f t="shared" si="34"/>
        <v>380.1</v>
      </c>
      <c r="R308" s="70">
        <f>ZASOBY!T308-'ZASOBY-WŁ.'!R308</f>
        <v>189.5</v>
      </c>
      <c r="S308" s="70">
        <f>ZASOBY!U308-'ZASOBY-WŁ.'!S308</f>
        <v>190.6</v>
      </c>
      <c r="T308" s="80">
        <f t="shared" si="35"/>
        <v>380.1</v>
      </c>
      <c r="U308" s="70">
        <f>ZASOBY!W308-'ZASOBY-WŁ.'!U308</f>
        <v>189.5</v>
      </c>
      <c r="V308" s="70">
        <f>ZASOBY!X308-'ZASOBY-WŁ.'!V308</f>
        <v>190.6</v>
      </c>
      <c r="W308" s="66"/>
      <c r="X308" s="171">
        <v>1920</v>
      </c>
      <c r="Y308" s="71"/>
      <c r="Z308" s="46"/>
      <c r="BN308" s="217"/>
      <c r="BO308" s="217"/>
      <c r="BP308" s="217"/>
      <c r="BQ308" s="217"/>
      <c r="BR308" s="217"/>
      <c r="BS308" s="217"/>
      <c r="BT308" s="217"/>
      <c r="BU308" s="217"/>
      <c r="BV308" s="217"/>
      <c r="BW308" s="217"/>
      <c r="BX308" s="217"/>
      <c r="BY308" s="217"/>
      <c r="BZ308" s="217"/>
      <c r="CA308" s="217"/>
      <c r="CB308" s="217"/>
      <c r="CC308" s="217"/>
      <c r="CD308" s="217"/>
      <c r="CE308" s="217"/>
      <c r="CF308" s="217"/>
      <c r="CG308" s="217"/>
      <c r="CH308" s="217"/>
      <c r="CI308" s="217"/>
      <c r="CJ308" s="217"/>
      <c r="CK308" s="217"/>
      <c r="CL308" s="217"/>
      <c r="CM308" s="217"/>
      <c r="CN308" s="217"/>
      <c r="CO308" s="217"/>
      <c r="CP308" s="217"/>
      <c r="CQ308" s="217"/>
      <c r="CR308" s="217"/>
      <c r="CS308" s="217"/>
      <c r="CT308" s="217"/>
      <c r="CU308" s="217"/>
      <c r="CV308" s="217"/>
      <c r="CW308" s="217"/>
      <c r="CX308" s="217"/>
      <c r="CY308" s="217"/>
      <c r="CZ308" s="217"/>
      <c r="DA308" s="217"/>
      <c r="DB308" s="217"/>
      <c r="DC308" s="217"/>
      <c r="DD308" s="217"/>
      <c r="DE308" s="217"/>
      <c r="DF308" s="217"/>
      <c r="DG308" s="217"/>
      <c r="DH308" s="217"/>
      <c r="DI308" s="217"/>
      <c r="DJ308" s="217"/>
      <c r="DK308" s="217"/>
      <c r="DL308" s="217"/>
      <c r="DM308" s="217"/>
      <c r="DN308" s="217"/>
      <c r="DO308" s="217"/>
    </row>
    <row r="309" spans="1:119" ht="12.75" customHeight="1">
      <c r="A309" s="40">
        <v>6</v>
      </c>
      <c r="B309" s="78">
        <f t="shared" si="36"/>
        <v>23</v>
      </c>
      <c r="C309" s="51">
        <v>3187</v>
      </c>
      <c r="D309" s="192" t="s">
        <v>190</v>
      </c>
      <c r="E309" s="50" t="s">
        <v>28</v>
      </c>
      <c r="F309" s="50" t="s">
        <v>87</v>
      </c>
      <c r="G309" s="50" t="s">
        <v>96</v>
      </c>
      <c r="H309" s="155">
        <v>16</v>
      </c>
      <c r="I309" s="79"/>
      <c r="J309" s="170"/>
      <c r="K309" s="164">
        <f t="shared" si="32"/>
        <v>3</v>
      </c>
      <c r="L309" s="47">
        <f>ZASOBY!N309-'ZASOBY-WŁ.'!L309</f>
        <v>3</v>
      </c>
      <c r="M309" s="47">
        <f>ZASOBY!O309-'ZASOBY-WŁ.'!M309</f>
        <v>0</v>
      </c>
      <c r="N309" s="68">
        <f t="shared" si="33"/>
        <v>10</v>
      </c>
      <c r="O309" s="47">
        <f>ZASOBY!Q309-'ZASOBY-WŁ.'!O309</f>
        <v>10</v>
      </c>
      <c r="P309" s="47">
        <f>ZASOBY!R309-'ZASOBY-WŁ.'!P309</f>
        <v>0</v>
      </c>
      <c r="Q309" s="69">
        <f t="shared" si="34"/>
        <v>191.92999999999998</v>
      </c>
      <c r="R309" s="70">
        <f>ZASOBY!T309-'ZASOBY-WŁ.'!R309</f>
        <v>191.92999999999998</v>
      </c>
      <c r="S309" s="70">
        <f>ZASOBY!U309-'ZASOBY-WŁ.'!S309</f>
        <v>0</v>
      </c>
      <c r="T309" s="80">
        <f t="shared" si="35"/>
        <v>0</v>
      </c>
      <c r="U309" s="70">
        <f>ZASOBY!W309-'ZASOBY-WŁ.'!U309</f>
        <v>0</v>
      </c>
      <c r="V309" s="70">
        <f>ZASOBY!X309-'ZASOBY-WŁ.'!V309</f>
        <v>0</v>
      </c>
      <c r="W309" s="66"/>
      <c r="X309" s="66">
        <v>1920</v>
      </c>
      <c r="Y309" s="71"/>
      <c r="Z309" s="46"/>
      <c r="BN309" s="217"/>
      <c r="BO309" s="217"/>
      <c r="BP309" s="217"/>
      <c r="BQ309" s="217"/>
      <c r="BR309" s="217"/>
      <c r="BS309" s="217"/>
      <c r="BT309" s="217"/>
      <c r="BU309" s="217"/>
      <c r="BV309" s="217"/>
      <c r="BW309" s="217"/>
      <c r="BX309" s="217"/>
      <c r="BY309" s="217"/>
      <c r="BZ309" s="217"/>
      <c r="CA309" s="217"/>
      <c r="CB309" s="217"/>
      <c r="CC309" s="217"/>
      <c r="CD309" s="217"/>
      <c r="CE309" s="217"/>
      <c r="CF309" s="217"/>
      <c r="CG309" s="217"/>
      <c r="CH309" s="217"/>
      <c r="CI309" s="217"/>
      <c r="CJ309" s="217"/>
      <c r="CK309" s="217"/>
      <c r="CL309" s="217"/>
      <c r="CM309" s="217"/>
      <c r="CN309" s="217"/>
      <c r="CO309" s="217"/>
      <c r="CP309" s="217"/>
      <c r="CQ309" s="217"/>
      <c r="CR309" s="217"/>
      <c r="CS309" s="217"/>
      <c r="CT309" s="217"/>
      <c r="CU309" s="217"/>
      <c r="CV309" s="217"/>
      <c r="CW309" s="217"/>
      <c r="CX309" s="217"/>
      <c r="CY309" s="217"/>
      <c r="CZ309" s="217"/>
      <c r="DA309" s="217"/>
      <c r="DB309" s="217"/>
      <c r="DC309" s="217"/>
      <c r="DD309" s="217"/>
      <c r="DE309" s="217"/>
      <c r="DF309" s="217"/>
      <c r="DG309" s="217"/>
      <c r="DH309" s="217"/>
      <c r="DI309" s="217"/>
      <c r="DJ309" s="217"/>
      <c r="DK309" s="217"/>
      <c r="DL309" s="217"/>
      <c r="DM309" s="217"/>
      <c r="DN309" s="217"/>
      <c r="DO309" s="217"/>
    </row>
    <row r="310" spans="1:119" ht="12.75" customHeight="1">
      <c r="A310" s="40">
        <v>6</v>
      </c>
      <c r="B310" s="77">
        <f t="shared" si="36"/>
        <v>24</v>
      </c>
      <c r="C310" s="41">
        <v>3193</v>
      </c>
      <c r="D310" s="191" t="s">
        <v>189</v>
      </c>
      <c r="E310" s="10" t="s">
        <v>28</v>
      </c>
      <c r="F310" s="10" t="s">
        <v>87</v>
      </c>
      <c r="G310" s="10" t="s">
        <v>95</v>
      </c>
      <c r="H310" s="154">
        <v>17</v>
      </c>
      <c r="I310" s="79">
        <v>1</v>
      </c>
      <c r="J310" s="170"/>
      <c r="K310" s="164">
        <f t="shared" si="32"/>
        <v>6</v>
      </c>
      <c r="L310" s="47">
        <f>ZASOBY!N310-'ZASOBY-WŁ.'!L310</f>
        <v>6</v>
      </c>
      <c r="M310" s="47">
        <f>ZASOBY!O310-'ZASOBY-WŁ.'!M310</f>
        <v>0</v>
      </c>
      <c r="N310" s="68">
        <f t="shared" si="33"/>
        <v>16</v>
      </c>
      <c r="O310" s="47">
        <f>ZASOBY!Q310-'ZASOBY-WŁ.'!O310</f>
        <v>16</v>
      </c>
      <c r="P310" s="47">
        <f>ZASOBY!R310-'ZASOBY-WŁ.'!P310</f>
        <v>0</v>
      </c>
      <c r="Q310" s="69">
        <f t="shared" si="34"/>
        <v>264.83</v>
      </c>
      <c r="R310" s="70">
        <f>ZASOBY!T310-'ZASOBY-WŁ.'!R310</f>
        <v>264.83</v>
      </c>
      <c r="S310" s="70">
        <f>ZASOBY!U310-'ZASOBY-WŁ.'!S310</f>
        <v>0</v>
      </c>
      <c r="T310" s="80">
        <f t="shared" si="35"/>
        <v>0</v>
      </c>
      <c r="U310" s="70">
        <f>ZASOBY!W310-'ZASOBY-WŁ.'!U310</f>
        <v>0</v>
      </c>
      <c r="V310" s="70">
        <f>ZASOBY!X310-'ZASOBY-WŁ.'!V310</f>
        <v>0</v>
      </c>
      <c r="W310" s="66"/>
      <c r="X310" s="66">
        <v>1920</v>
      </c>
      <c r="Y310" s="71"/>
      <c r="Z310" s="46"/>
      <c r="BN310" s="217"/>
      <c r="BO310" s="217"/>
      <c r="BP310" s="217"/>
      <c r="BQ310" s="217"/>
      <c r="BR310" s="217"/>
      <c r="BS310" s="217"/>
      <c r="BT310" s="217"/>
      <c r="BU310" s="217"/>
      <c r="BV310" s="217"/>
      <c r="BW310" s="217"/>
      <c r="BX310" s="217"/>
      <c r="BY310" s="217"/>
      <c r="BZ310" s="217"/>
      <c r="CA310" s="217"/>
      <c r="CB310" s="217"/>
      <c r="CC310" s="217"/>
      <c r="CD310" s="217"/>
      <c r="CE310" s="217"/>
      <c r="CF310" s="217"/>
      <c r="CG310" s="217"/>
      <c r="CH310" s="217"/>
      <c r="CI310" s="217"/>
      <c r="CJ310" s="217"/>
      <c r="CK310" s="217"/>
      <c r="CL310" s="217"/>
      <c r="CM310" s="217"/>
      <c r="CN310" s="217"/>
      <c r="CO310" s="217"/>
      <c r="CP310" s="217"/>
      <c r="CQ310" s="217"/>
      <c r="CR310" s="217"/>
      <c r="CS310" s="217"/>
      <c r="CT310" s="217"/>
      <c r="CU310" s="217"/>
      <c r="CV310" s="217"/>
      <c r="CW310" s="217"/>
      <c r="CX310" s="217"/>
      <c r="CY310" s="217"/>
      <c r="CZ310" s="217"/>
      <c r="DA310" s="217"/>
      <c r="DB310" s="217"/>
      <c r="DC310" s="217"/>
      <c r="DD310" s="217"/>
      <c r="DE310" s="217"/>
      <c r="DF310" s="217"/>
      <c r="DG310" s="217"/>
      <c r="DH310" s="217"/>
      <c r="DI310" s="217"/>
      <c r="DJ310" s="217"/>
      <c r="DK310" s="217"/>
      <c r="DL310" s="217"/>
      <c r="DM310" s="217"/>
      <c r="DN310" s="217"/>
      <c r="DO310" s="217"/>
    </row>
    <row r="311" spans="1:119" ht="12.75" customHeight="1">
      <c r="A311" s="40">
        <v>6</v>
      </c>
      <c r="B311" s="78">
        <f t="shared" si="36"/>
        <v>25</v>
      </c>
      <c r="C311" s="51">
        <v>3194</v>
      </c>
      <c r="D311" s="192" t="s">
        <v>190</v>
      </c>
      <c r="E311" s="50" t="s">
        <v>28</v>
      </c>
      <c r="F311" s="50" t="s">
        <v>87</v>
      </c>
      <c r="G311" s="50" t="s">
        <v>95</v>
      </c>
      <c r="H311" s="155">
        <v>21</v>
      </c>
      <c r="I311" s="79"/>
      <c r="J311" s="170"/>
      <c r="K311" s="164">
        <f t="shared" si="32"/>
        <v>0</v>
      </c>
      <c r="L311" s="47">
        <f>ZASOBY!N311-'ZASOBY-WŁ.'!L311</f>
        <v>0</v>
      </c>
      <c r="M311" s="47">
        <f>ZASOBY!O311-'ZASOBY-WŁ.'!M311</f>
        <v>0</v>
      </c>
      <c r="N311" s="68">
        <f t="shared" si="33"/>
        <v>0</v>
      </c>
      <c r="O311" s="47">
        <f>ZASOBY!Q311-'ZASOBY-WŁ.'!O311</f>
        <v>0</v>
      </c>
      <c r="P311" s="47">
        <f>ZASOBY!R311-'ZASOBY-WŁ.'!P311</f>
        <v>0</v>
      </c>
      <c r="Q311" s="69">
        <f t="shared" si="34"/>
        <v>0</v>
      </c>
      <c r="R311" s="70">
        <f>ZASOBY!T311-'ZASOBY-WŁ.'!R311</f>
        <v>0</v>
      </c>
      <c r="S311" s="70">
        <f>ZASOBY!U311-'ZASOBY-WŁ.'!S311</f>
        <v>0</v>
      </c>
      <c r="T311" s="80">
        <f t="shared" si="35"/>
        <v>0</v>
      </c>
      <c r="U311" s="70">
        <f>ZASOBY!W311-'ZASOBY-WŁ.'!U311</f>
        <v>0</v>
      </c>
      <c r="V311" s="70">
        <f>ZASOBY!X311-'ZASOBY-WŁ.'!V311</f>
        <v>0</v>
      </c>
      <c r="W311" s="66"/>
      <c r="X311" s="66">
        <v>1905</v>
      </c>
      <c r="Y311" s="71"/>
      <c r="Z311" s="46"/>
      <c r="BN311" s="217"/>
      <c r="BO311" s="217"/>
      <c r="BP311" s="217"/>
      <c r="BQ311" s="217"/>
      <c r="BR311" s="217"/>
      <c r="BS311" s="217"/>
      <c r="BT311" s="217"/>
      <c r="BU311" s="217"/>
      <c r="BV311" s="217"/>
      <c r="BW311" s="217"/>
      <c r="BX311" s="217"/>
      <c r="BY311" s="217"/>
      <c r="BZ311" s="217"/>
      <c r="CA311" s="217"/>
      <c r="CB311" s="217"/>
      <c r="CC311" s="217"/>
      <c r="CD311" s="217"/>
      <c r="CE311" s="217"/>
      <c r="CF311" s="217"/>
      <c r="CG311" s="217"/>
      <c r="CH311" s="217"/>
      <c r="CI311" s="217"/>
      <c r="CJ311" s="217"/>
      <c r="CK311" s="217"/>
      <c r="CL311" s="217"/>
      <c r="CM311" s="217"/>
      <c r="CN311" s="217"/>
      <c r="CO311" s="217"/>
      <c r="CP311" s="217"/>
      <c r="CQ311" s="217"/>
      <c r="CR311" s="217"/>
      <c r="CS311" s="217"/>
      <c r="CT311" s="217"/>
      <c r="CU311" s="217"/>
      <c r="CV311" s="217"/>
      <c r="CW311" s="217"/>
      <c r="CX311" s="217"/>
      <c r="CY311" s="217"/>
      <c r="CZ311" s="217"/>
      <c r="DA311" s="217"/>
      <c r="DB311" s="217"/>
      <c r="DC311" s="217"/>
      <c r="DD311" s="217"/>
      <c r="DE311" s="217"/>
      <c r="DF311" s="217"/>
      <c r="DG311" s="217"/>
      <c r="DH311" s="217"/>
      <c r="DI311" s="217"/>
      <c r="DJ311" s="217"/>
      <c r="DK311" s="217"/>
      <c r="DL311" s="217"/>
      <c r="DM311" s="217"/>
      <c r="DN311" s="217"/>
      <c r="DO311" s="217"/>
    </row>
    <row r="312" spans="1:119" ht="12.75" customHeight="1">
      <c r="A312" s="40">
        <v>6</v>
      </c>
      <c r="B312" s="77">
        <f t="shared" si="36"/>
        <v>26</v>
      </c>
      <c r="C312" s="41">
        <v>3188</v>
      </c>
      <c r="D312" s="191" t="s">
        <v>189</v>
      </c>
      <c r="E312" s="10" t="s">
        <v>28</v>
      </c>
      <c r="F312" s="10" t="s">
        <v>87</v>
      </c>
      <c r="G312" s="10" t="s">
        <v>95</v>
      </c>
      <c r="H312" s="154">
        <v>26</v>
      </c>
      <c r="I312" s="79">
        <v>1</v>
      </c>
      <c r="J312" s="170"/>
      <c r="K312" s="164">
        <f t="shared" si="32"/>
        <v>4</v>
      </c>
      <c r="L312" s="47">
        <f>ZASOBY!N312-'ZASOBY-WŁ.'!L312</f>
        <v>4</v>
      </c>
      <c r="M312" s="47">
        <f>ZASOBY!O312-'ZASOBY-WŁ.'!M312</f>
        <v>0</v>
      </c>
      <c r="N312" s="68">
        <f t="shared" si="33"/>
        <v>13</v>
      </c>
      <c r="O312" s="47">
        <f>ZASOBY!Q312-'ZASOBY-WŁ.'!O312</f>
        <v>13</v>
      </c>
      <c r="P312" s="47">
        <f>ZASOBY!R312-'ZASOBY-WŁ.'!P312</f>
        <v>0</v>
      </c>
      <c r="Q312" s="69">
        <f t="shared" si="34"/>
        <v>179.97</v>
      </c>
      <c r="R312" s="70">
        <f>ZASOBY!T312-'ZASOBY-WŁ.'!R312</f>
        <v>179.97</v>
      </c>
      <c r="S312" s="70">
        <f>ZASOBY!U312-'ZASOBY-WŁ.'!S312</f>
        <v>0</v>
      </c>
      <c r="T312" s="80">
        <f t="shared" si="35"/>
        <v>0</v>
      </c>
      <c r="U312" s="70">
        <f>ZASOBY!W312-'ZASOBY-WŁ.'!U312</f>
        <v>0</v>
      </c>
      <c r="V312" s="70">
        <f>ZASOBY!X312-'ZASOBY-WŁ.'!V312</f>
        <v>0</v>
      </c>
      <c r="W312" s="66"/>
      <c r="X312" s="66">
        <v>1920</v>
      </c>
      <c r="Y312" s="71"/>
      <c r="Z312" s="46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  <c r="BZ312" s="217"/>
      <c r="CA312" s="217"/>
      <c r="CB312" s="217"/>
      <c r="CC312" s="217"/>
      <c r="CD312" s="217"/>
      <c r="CE312" s="217"/>
      <c r="CF312" s="217"/>
      <c r="CG312" s="217"/>
      <c r="CH312" s="217"/>
      <c r="CI312" s="217"/>
      <c r="CJ312" s="217"/>
      <c r="CK312" s="217"/>
      <c r="CL312" s="217"/>
      <c r="CM312" s="217"/>
      <c r="CN312" s="217"/>
      <c r="CO312" s="217"/>
      <c r="CP312" s="217"/>
      <c r="CQ312" s="217"/>
      <c r="CR312" s="217"/>
      <c r="CS312" s="217"/>
      <c r="CT312" s="217"/>
      <c r="CU312" s="217"/>
      <c r="CV312" s="217"/>
      <c r="CW312" s="217"/>
      <c r="CX312" s="217"/>
      <c r="CY312" s="217"/>
      <c r="CZ312" s="217"/>
      <c r="DA312" s="217"/>
      <c r="DB312" s="217"/>
      <c r="DC312" s="217"/>
      <c r="DD312" s="217"/>
      <c r="DE312" s="217"/>
      <c r="DF312" s="217"/>
      <c r="DG312" s="217"/>
      <c r="DH312" s="217"/>
      <c r="DI312" s="217"/>
      <c r="DJ312" s="217"/>
      <c r="DK312" s="217"/>
      <c r="DL312" s="217"/>
      <c r="DM312" s="217"/>
      <c r="DN312" s="217"/>
      <c r="DO312" s="217"/>
    </row>
    <row r="313" spans="1:119" ht="12.75" customHeight="1">
      <c r="A313" s="40">
        <v>6</v>
      </c>
      <c r="B313" s="77">
        <f t="shared" si="36"/>
        <v>27</v>
      </c>
      <c r="C313" s="41">
        <v>3189</v>
      </c>
      <c r="D313" s="191" t="s">
        <v>189</v>
      </c>
      <c r="E313" s="10" t="s">
        <v>28</v>
      </c>
      <c r="F313" s="10" t="s">
        <v>87</v>
      </c>
      <c r="G313" s="10" t="s">
        <v>95</v>
      </c>
      <c r="H313" s="154">
        <v>29</v>
      </c>
      <c r="I313" s="79">
        <v>1</v>
      </c>
      <c r="J313" s="170"/>
      <c r="K313" s="164">
        <f t="shared" si="32"/>
        <v>3</v>
      </c>
      <c r="L313" s="47">
        <f>ZASOBY!N313-'ZASOBY-WŁ.'!L313</f>
        <v>3</v>
      </c>
      <c r="M313" s="47">
        <f>ZASOBY!O313-'ZASOBY-WŁ.'!M313</f>
        <v>0</v>
      </c>
      <c r="N313" s="68">
        <f t="shared" si="33"/>
        <v>9</v>
      </c>
      <c r="O313" s="47">
        <f>ZASOBY!Q313-'ZASOBY-WŁ.'!O313</f>
        <v>9</v>
      </c>
      <c r="P313" s="47">
        <f>ZASOBY!R313-'ZASOBY-WŁ.'!P313</f>
        <v>0</v>
      </c>
      <c r="Q313" s="69">
        <f t="shared" si="34"/>
        <v>106.16</v>
      </c>
      <c r="R313" s="70">
        <f>ZASOBY!T313-'ZASOBY-WŁ.'!R313</f>
        <v>106.16</v>
      </c>
      <c r="S313" s="70">
        <f>ZASOBY!U313-'ZASOBY-WŁ.'!S313</f>
        <v>0</v>
      </c>
      <c r="T313" s="80">
        <f t="shared" si="35"/>
        <v>0</v>
      </c>
      <c r="U313" s="70">
        <f>ZASOBY!W313-'ZASOBY-WŁ.'!U313</f>
        <v>0</v>
      </c>
      <c r="V313" s="70">
        <f>ZASOBY!X313-'ZASOBY-WŁ.'!V313</f>
        <v>0</v>
      </c>
      <c r="W313" s="66"/>
      <c r="X313" s="66">
        <v>1920</v>
      </c>
      <c r="Y313" s="71"/>
      <c r="Z313" s="46"/>
      <c r="BN313" s="217"/>
      <c r="BO313" s="217"/>
      <c r="BP313" s="217"/>
      <c r="BQ313" s="217"/>
      <c r="BR313" s="217"/>
      <c r="BS313" s="217"/>
      <c r="BT313" s="217"/>
      <c r="BU313" s="217"/>
      <c r="BV313" s="217"/>
      <c r="BW313" s="217"/>
      <c r="BX313" s="217"/>
      <c r="BY313" s="217"/>
      <c r="BZ313" s="217"/>
      <c r="CA313" s="217"/>
      <c r="CB313" s="217"/>
      <c r="CC313" s="217"/>
      <c r="CD313" s="217"/>
      <c r="CE313" s="217"/>
      <c r="CF313" s="217"/>
      <c r="CG313" s="217"/>
      <c r="CH313" s="217"/>
      <c r="CI313" s="217"/>
      <c r="CJ313" s="217"/>
      <c r="CK313" s="217"/>
      <c r="CL313" s="217"/>
      <c r="CM313" s="217"/>
      <c r="CN313" s="217"/>
      <c r="CO313" s="217"/>
      <c r="CP313" s="217"/>
      <c r="CQ313" s="217"/>
      <c r="CR313" s="217"/>
      <c r="CS313" s="217"/>
      <c r="CT313" s="217"/>
      <c r="CU313" s="217"/>
      <c r="CV313" s="217"/>
      <c r="CW313" s="217"/>
      <c r="CX313" s="217"/>
      <c r="CY313" s="217"/>
      <c r="CZ313" s="217"/>
      <c r="DA313" s="217"/>
      <c r="DB313" s="217"/>
      <c r="DC313" s="217"/>
      <c r="DD313" s="217"/>
      <c r="DE313" s="217"/>
      <c r="DF313" s="217"/>
      <c r="DG313" s="217"/>
      <c r="DH313" s="217"/>
      <c r="DI313" s="217"/>
      <c r="DJ313" s="217"/>
      <c r="DK313" s="217"/>
      <c r="DL313" s="217"/>
      <c r="DM313" s="217"/>
      <c r="DN313" s="217"/>
      <c r="DO313" s="217"/>
    </row>
    <row r="314" spans="1:119" ht="12.75" customHeight="1">
      <c r="A314" s="40">
        <v>6</v>
      </c>
      <c r="B314" s="78">
        <f t="shared" si="36"/>
        <v>28</v>
      </c>
      <c r="C314" s="51">
        <v>3190</v>
      </c>
      <c r="D314" s="192" t="s">
        <v>190</v>
      </c>
      <c r="E314" s="50" t="s">
        <v>28</v>
      </c>
      <c r="F314" s="50" t="s">
        <v>87</v>
      </c>
      <c r="G314" s="50" t="s">
        <v>95</v>
      </c>
      <c r="H314" s="155">
        <v>30</v>
      </c>
      <c r="I314" s="79"/>
      <c r="J314" s="170"/>
      <c r="K314" s="164">
        <f t="shared" si="32"/>
        <v>2</v>
      </c>
      <c r="L314" s="47">
        <f>ZASOBY!N314-'ZASOBY-WŁ.'!L314</f>
        <v>2</v>
      </c>
      <c r="M314" s="47">
        <f>ZASOBY!O314-'ZASOBY-WŁ.'!M314</f>
        <v>0</v>
      </c>
      <c r="N314" s="68">
        <f t="shared" si="33"/>
        <v>5</v>
      </c>
      <c r="O314" s="47">
        <f>ZASOBY!Q314-'ZASOBY-WŁ.'!O314</f>
        <v>5</v>
      </c>
      <c r="P314" s="47">
        <f>ZASOBY!R314-'ZASOBY-WŁ.'!P314</f>
        <v>0</v>
      </c>
      <c r="Q314" s="69">
        <f t="shared" si="34"/>
        <v>74.88</v>
      </c>
      <c r="R314" s="70">
        <f>ZASOBY!T314-'ZASOBY-WŁ.'!R314</f>
        <v>74.88</v>
      </c>
      <c r="S314" s="70">
        <f>ZASOBY!U314-'ZASOBY-WŁ.'!S314</f>
        <v>0</v>
      </c>
      <c r="T314" s="80">
        <f t="shared" si="35"/>
        <v>0</v>
      </c>
      <c r="U314" s="70">
        <f>ZASOBY!W314-'ZASOBY-WŁ.'!U314</f>
        <v>0</v>
      </c>
      <c r="V314" s="70">
        <f>ZASOBY!X314-'ZASOBY-WŁ.'!V314</f>
        <v>0</v>
      </c>
      <c r="W314" s="66"/>
      <c r="X314" s="66">
        <v>1905</v>
      </c>
      <c r="Y314" s="71"/>
      <c r="Z314" s="46"/>
      <c r="BN314" s="217"/>
      <c r="BO314" s="217"/>
      <c r="BP314" s="217"/>
      <c r="BQ314" s="217"/>
      <c r="BR314" s="217"/>
      <c r="BS314" s="217"/>
      <c r="BT314" s="217"/>
      <c r="BU314" s="217"/>
      <c r="BV314" s="217"/>
      <c r="BW314" s="217"/>
      <c r="BX314" s="217"/>
      <c r="BY314" s="217"/>
      <c r="BZ314" s="217"/>
      <c r="CA314" s="217"/>
      <c r="CB314" s="217"/>
      <c r="CC314" s="217"/>
      <c r="CD314" s="217"/>
      <c r="CE314" s="217"/>
      <c r="CF314" s="217"/>
      <c r="CG314" s="217"/>
      <c r="CH314" s="217"/>
      <c r="CI314" s="217"/>
      <c r="CJ314" s="217"/>
      <c r="CK314" s="217"/>
      <c r="CL314" s="217"/>
      <c r="CM314" s="217"/>
      <c r="CN314" s="217"/>
      <c r="CO314" s="217"/>
      <c r="CP314" s="217"/>
      <c r="CQ314" s="217"/>
      <c r="CR314" s="217"/>
      <c r="CS314" s="217"/>
      <c r="CT314" s="217"/>
      <c r="CU314" s="217"/>
      <c r="CV314" s="217"/>
      <c r="CW314" s="217"/>
      <c r="CX314" s="217"/>
      <c r="CY314" s="217"/>
      <c r="CZ314" s="217"/>
      <c r="DA314" s="217"/>
      <c r="DB314" s="217"/>
      <c r="DC314" s="217"/>
      <c r="DD314" s="217"/>
      <c r="DE314" s="217"/>
      <c r="DF314" s="217"/>
      <c r="DG314" s="217"/>
      <c r="DH314" s="217"/>
      <c r="DI314" s="217"/>
      <c r="DJ314" s="217"/>
      <c r="DK314" s="217"/>
      <c r="DL314" s="217"/>
      <c r="DM314" s="217"/>
      <c r="DN314" s="217"/>
      <c r="DO314" s="217"/>
    </row>
    <row r="315" spans="1:119" ht="12.75" customHeight="1">
      <c r="A315" s="40">
        <v>7</v>
      </c>
      <c r="B315" s="79">
        <f t="shared" si="36"/>
        <v>29</v>
      </c>
      <c r="C315" s="41">
        <v>3163</v>
      </c>
      <c r="D315" s="191" t="s">
        <v>189</v>
      </c>
      <c r="E315" s="10" t="s">
        <v>28</v>
      </c>
      <c r="F315" s="10" t="s">
        <v>97</v>
      </c>
      <c r="G315" s="10" t="s">
        <v>168</v>
      </c>
      <c r="H315" s="154">
        <v>20</v>
      </c>
      <c r="I315" s="79">
        <v>1</v>
      </c>
      <c r="J315" s="170"/>
      <c r="K315" s="164">
        <f t="shared" si="32"/>
        <v>4</v>
      </c>
      <c r="L315" s="47">
        <f>ZASOBY!N315-'ZASOBY-WŁ.'!L315</f>
        <v>4</v>
      </c>
      <c r="M315" s="47">
        <f>ZASOBY!O315-'ZASOBY-WŁ.'!M315</f>
        <v>0</v>
      </c>
      <c r="N315" s="68">
        <f t="shared" si="33"/>
        <v>11</v>
      </c>
      <c r="O315" s="47">
        <f>ZASOBY!Q315-'ZASOBY-WŁ.'!O315</f>
        <v>11</v>
      </c>
      <c r="P315" s="47">
        <f>ZASOBY!R315-'ZASOBY-WŁ.'!P315</f>
        <v>0</v>
      </c>
      <c r="Q315" s="69">
        <f t="shared" si="34"/>
        <v>163.97</v>
      </c>
      <c r="R315" s="70">
        <f>ZASOBY!T315-'ZASOBY-WŁ.'!R315</f>
        <v>163.97</v>
      </c>
      <c r="S315" s="70">
        <f>ZASOBY!U315-'ZASOBY-WŁ.'!S315</f>
        <v>0</v>
      </c>
      <c r="T315" s="80">
        <f t="shared" si="35"/>
        <v>0</v>
      </c>
      <c r="U315" s="70">
        <f>ZASOBY!W315-'ZASOBY-WŁ.'!U315</f>
        <v>0</v>
      </c>
      <c r="V315" s="70">
        <f>ZASOBY!X315-'ZASOBY-WŁ.'!V315</f>
        <v>0</v>
      </c>
      <c r="W315" s="66"/>
      <c r="X315" s="66">
        <v>1896</v>
      </c>
      <c r="Y315" s="71"/>
      <c r="Z315" s="46"/>
      <c r="BN315" s="217"/>
      <c r="BO315" s="217"/>
      <c r="BP315" s="217"/>
      <c r="BQ315" s="217"/>
      <c r="BR315" s="217"/>
      <c r="BS315" s="217"/>
      <c r="BT315" s="217"/>
      <c r="BU315" s="217"/>
      <c r="BV315" s="217"/>
      <c r="BW315" s="217"/>
      <c r="BX315" s="217"/>
      <c r="BY315" s="217"/>
      <c r="BZ315" s="217"/>
      <c r="CA315" s="217"/>
      <c r="CB315" s="217"/>
      <c r="CC315" s="217"/>
      <c r="CD315" s="217"/>
      <c r="CE315" s="217"/>
      <c r="CF315" s="217"/>
      <c r="CG315" s="217"/>
      <c r="CH315" s="217"/>
      <c r="CI315" s="217"/>
      <c r="CJ315" s="217"/>
      <c r="CK315" s="217"/>
      <c r="CL315" s="217"/>
      <c r="CM315" s="217"/>
      <c r="CN315" s="217"/>
      <c r="CO315" s="217"/>
      <c r="CP315" s="217"/>
      <c r="CQ315" s="217"/>
      <c r="CR315" s="217"/>
      <c r="CS315" s="217"/>
      <c r="CT315" s="217"/>
      <c r="CU315" s="217"/>
      <c r="CV315" s="217"/>
      <c r="CW315" s="217"/>
      <c r="CX315" s="217"/>
      <c r="CY315" s="217"/>
      <c r="CZ315" s="217"/>
      <c r="DA315" s="217"/>
      <c r="DB315" s="217"/>
      <c r="DC315" s="217"/>
      <c r="DD315" s="217"/>
      <c r="DE315" s="217"/>
      <c r="DF315" s="217"/>
      <c r="DG315" s="217"/>
      <c r="DH315" s="217"/>
      <c r="DI315" s="217"/>
      <c r="DJ315" s="217"/>
      <c r="DK315" s="217"/>
      <c r="DL315" s="217"/>
      <c r="DM315" s="217"/>
      <c r="DN315" s="217"/>
      <c r="DO315" s="217"/>
    </row>
    <row r="316" spans="1:119" ht="12.75" customHeight="1">
      <c r="A316" s="40">
        <v>7</v>
      </c>
      <c r="B316" s="78">
        <f t="shared" si="36"/>
        <v>30</v>
      </c>
      <c r="C316" s="51">
        <v>3164</v>
      </c>
      <c r="D316" s="192" t="s">
        <v>190</v>
      </c>
      <c r="E316" s="50" t="s">
        <v>28</v>
      </c>
      <c r="F316" s="50" t="s">
        <v>99</v>
      </c>
      <c r="G316" s="50" t="s">
        <v>100</v>
      </c>
      <c r="H316" s="155">
        <v>3</v>
      </c>
      <c r="I316" s="79"/>
      <c r="J316" s="170"/>
      <c r="K316" s="164">
        <f t="shared" si="32"/>
        <v>5</v>
      </c>
      <c r="L316" s="47">
        <f>ZASOBY!N316-'ZASOBY-WŁ.'!L316</f>
        <v>5</v>
      </c>
      <c r="M316" s="47">
        <f>ZASOBY!O316-'ZASOBY-WŁ.'!M316</f>
        <v>0</v>
      </c>
      <c r="N316" s="68">
        <f t="shared" si="33"/>
        <v>15</v>
      </c>
      <c r="O316" s="47">
        <f>ZASOBY!Q316-'ZASOBY-WŁ.'!O316</f>
        <v>15</v>
      </c>
      <c r="P316" s="47">
        <f>ZASOBY!R316-'ZASOBY-WŁ.'!P316</f>
        <v>0</v>
      </c>
      <c r="Q316" s="69">
        <f t="shared" si="34"/>
        <v>195.31</v>
      </c>
      <c r="R316" s="70">
        <f>ZASOBY!T316-'ZASOBY-WŁ.'!R316</f>
        <v>195.31</v>
      </c>
      <c r="S316" s="70">
        <f>ZASOBY!U316-'ZASOBY-WŁ.'!S316</f>
        <v>0</v>
      </c>
      <c r="T316" s="80">
        <f t="shared" si="35"/>
        <v>0</v>
      </c>
      <c r="U316" s="70">
        <f>ZASOBY!W316-'ZASOBY-WŁ.'!U316</f>
        <v>0</v>
      </c>
      <c r="V316" s="70">
        <f>ZASOBY!X316-'ZASOBY-WŁ.'!V316</f>
        <v>0</v>
      </c>
      <c r="W316" s="66"/>
      <c r="X316" s="66">
        <v>1892</v>
      </c>
      <c r="Y316" s="71"/>
      <c r="Z316" s="46"/>
      <c r="BN316" s="217"/>
      <c r="BO316" s="217"/>
      <c r="BP316" s="217"/>
      <c r="BQ316" s="217"/>
      <c r="BR316" s="217"/>
      <c r="BS316" s="217"/>
      <c r="BT316" s="217"/>
      <c r="BU316" s="217"/>
      <c r="BV316" s="217"/>
      <c r="BW316" s="217"/>
      <c r="BX316" s="217"/>
      <c r="BY316" s="217"/>
      <c r="BZ316" s="217"/>
      <c r="CA316" s="217"/>
      <c r="CB316" s="217"/>
      <c r="CC316" s="217"/>
      <c r="CD316" s="217"/>
      <c r="CE316" s="217"/>
      <c r="CF316" s="217"/>
      <c r="CG316" s="217"/>
      <c r="CH316" s="217"/>
      <c r="CI316" s="217"/>
      <c r="CJ316" s="217"/>
      <c r="CK316" s="217"/>
      <c r="CL316" s="217"/>
      <c r="CM316" s="217"/>
      <c r="CN316" s="217"/>
      <c r="CO316" s="217"/>
      <c r="CP316" s="217"/>
      <c r="CQ316" s="217"/>
      <c r="CR316" s="217"/>
      <c r="CS316" s="217"/>
      <c r="CT316" s="217"/>
      <c r="CU316" s="217"/>
      <c r="CV316" s="217"/>
      <c r="CW316" s="217"/>
      <c r="CX316" s="217"/>
      <c r="CY316" s="217"/>
      <c r="CZ316" s="217"/>
      <c r="DA316" s="217"/>
      <c r="DB316" s="217"/>
      <c r="DC316" s="217"/>
      <c r="DD316" s="217"/>
      <c r="DE316" s="217"/>
      <c r="DF316" s="217"/>
      <c r="DG316" s="217"/>
      <c r="DH316" s="217"/>
      <c r="DI316" s="217"/>
      <c r="DJ316" s="217"/>
      <c r="DK316" s="217"/>
      <c r="DL316" s="217"/>
      <c r="DM316" s="217"/>
      <c r="DN316" s="217"/>
      <c r="DO316" s="217"/>
    </row>
    <row r="317" spans="1:119" ht="12.75" customHeight="1">
      <c r="A317" s="40">
        <v>7</v>
      </c>
      <c r="B317" s="78">
        <f t="shared" si="36"/>
        <v>31</v>
      </c>
      <c r="C317" s="51">
        <v>3023</v>
      </c>
      <c r="D317" s="192" t="s">
        <v>190</v>
      </c>
      <c r="E317" s="50" t="s">
        <v>28</v>
      </c>
      <c r="F317" s="50" t="s">
        <v>101</v>
      </c>
      <c r="G317" s="50" t="s">
        <v>149</v>
      </c>
      <c r="H317" s="155">
        <v>16</v>
      </c>
      <c r="I317" s="79"/>
      <c r="J317" s="170"/>
      <c r="K317" s="164">
        <f t="shared" si="32"/>
        <v>5</v>
      </c>
      <c r="L317" s="47">
        <f>ZASOBY!N317-'ZASOBY-WŁ.'!L317</f>
        <v>5</v>
      </c>
      <c r="M317" s="47">
        <f>ZASOBY!O317-'ZASOBY-WŁ.'!M317</f>
        <v>0</v>
      </c>
      <c r="N317" s="68">
        <f t="shared" si="33"/>
        <v>15</v>
      </c>
      <c r="O317" s="47">
        <f>ZASOBY!Q317-'ZASOBY-WŁ.'!O317</f>
        <v>15</v>
      </c>
      <c r="P317" s="47">
        <f>ZASOBY!R317-'ZASOBY-WŁ.'!P317</f>
        <v>0</v>
      </c>
      <c r="Q317" s="69">
        <f t="shared" si="34"/>
        <v>187.19</v>
      </c>
      <c r="R317" s="70">
        <f>ZASOBY!T317-'ZASOBY-WŁ.'!R317</f>
        <v>187.19</v>
      </c>
      <c r="S317" s="70">
        <f>ZASOBY!U317-'ZASOBY-WŁ.'!S317</f>
        <v>0</v>
      </c>
      <c r="T317" s="80">
        <f t="shared" si="35"/>
        <v>0</v>
      </c>
      <c r="U317" s="70">
        <f>ZASOBY!W317-'ZASOBY-WŁ.'!U317</f>
        <v>0</v>
      </c>
      <c r="V317" s="70">
        <f>ZASOBY!X317-'ZASOBY-WŁ.'!V317</f>
        <v>0</v>
      </c>
      <c r="W317" s="66"/>
      <c r="X317" s="66">
        <v>1895</v>
      </c>
      <c r="Y317" s="71"/>
      <c r="Z317" s="46"/>
      <c r="BN317" s="217"/>
      <c r="BO317" s="217"/>
      <c r="BP317" s="217"/>
      <c r="BQ317" s="217"/>
      <c r="BR317" s="217"/>
      <c r="BS317" s="217"/>
      <c r="BT317" s="217"/>
      <c r="BU317" s="217"/>
      <c r="BV317" s="217"/>
      <c r="BW317" s="217"/>
      <c r="BX317" s="217"/>
      <c r="BY317" s="217"/>
      <c r="BZ317" s="217"/>
      <c r="CA317" s="217"/>
      <c r="CB317" s="217"/>
      <c r="CC317" s="217"/>
      <c r="CD317" s="217"/>
      <c r="CE317" s="217"/>
      <c r="CF317" s="217"/>
      <c r="CG317" s="217"/>
      <c r="CH317" s="217"/>
      <c r="CI317" s="217"/>
      <c r="CJ317" s="217"/>
      <c r="CK317" s="217"/>
      <c r="CL317" s="217"/>
      <c r="CM317" s="217"/>
      <c r="CN317" s="217"/>
      <c r="CO317" s="217"/>
      <c r="CP317" s="217"/>
      <c r="CQ317" s="217"/>
      <c r="CR317" s="217"/>
      <c r="CS317" s="217"/>
      <c r="CT317" s="217"/>
      <c r="CU317" s="217"/>
      <c r="CV317" s="217"/>
      <c r="CW317" s="217"/>
      <c r="CX317" s="217"/>
      <c r="CY317" s="217"/>
      <c r="CZ317" s="217"/>
      <c r="DA317" s="217"/>
      <c r="DB317" s="217"/>
      <c r="DC317" s="217"/>
      <c r="DD317" s="217"/>
      <c r="DE317" s="217"/>
      <c r="DF317" s="217"/>
      <c r="DG317" s="217"/>
      <c r="DH317" s="217"/>
      <c r="DI317" s="217"/>
      <c r="DJ317" s="217"/>
      <c r="DK317" s="217"/>
      <c r="DL317" s="217"/>
      <c r="DM317" s="217"/>
      <c r="DN317" s="217"/>
      <c r="DO317" s="217"/>
    </row>
    <row r="318" spans="1:119" ht="12.75" customHeight="1">
      <c r="A318" s="40">
        <v>7</v>
      </c>
      <c r="B318" s="79">
        <f t="shared" si="36"/>
        <v>32</v>
      </c>
      <c r="C318" s="41">
        <v>2006</v>
      </c>
      <c r="D318" s="191" t="s">
        <v>189</v>
      </c>
      <c r="E318" s="10" t="s">
        <v>28</v>
      </c>
      <c r="F318" s="10" t="s">
        <v>102</v>
      </c>
      <c r="G318" s="10" t="s">
        <v>175</v>
      </c>
      <c r="H318" s="154">
        <v>13</v>
      </c>
      <c r="I318" s="79">
        <v>1</v>
      </c>
      <c r="J318" s="170"/>
      <c r="K318" s="164">
        <f t="shared" si="32"/>
        <v>1</v>
      </c>
      <c r="L318" s="47">
        <f>ZASOBY!N318-'ZASOBY-WŁ.'!L318</f>
        <v>1</v>
      </c>
      <c r="M318" s="47">
        <f>ZASOBY!O318-'ZASOBY-WŁ.'!M318</f>
        <v>0</v>
      </c>
      <c r="N318" s="68">
        <f t="shared" si="33"/>
        <v>4</v>
      </c>
      <c r="O318" s="47">
        <f>ZASOBY!Q318-'ZASOBY-WŁ.'!O318</f>
        <v>4</v>
      </c>
      <c r="P318" s="47">
        <f>ZASOBY!R318-'ZASOBY-WŁ.'!P318</f>
        <v>0</v>
      </c>
      <c r="Q318" s="69">
        <f t="shared" si="34"/>
        <v>71.63</v>
      </c>
      <c r="R318" s="70">
        <f>ZASOBY!T318-'ZASOBY-WŁ.'!R318</f>
        <v>71.63</v>
      </c>
      <c r="S318" s="70">
        <f>ZASOBY!U318-'ZASOBY-WŁ.'!S318</f>
        <v>0</v>
      </c>
      <c r="T318" s="80">
        <f t="shared" si="35"/>
        <v>0</v>
      </c>
      <c r="U318" s="70">
        <f>ZASOBY!W318-'ZASOBY-WŁ.'!U318</f>
        <v>0</v>
      </c>
      <c r="V318" s="70">
        <f>ZASOBY!X318-'ZASOBY-WŁ.'!V318</f>
        <v>0</v>
      </c>
      <c r="W318" s="66"/>
      <c r="X318" s="171">
        <v>1970</v>
      </c>
      <c r="Y318" s="71"/>
      <c r="Z318" s="46"/>
      <c r="BN318" s="217"/>
      <c r="BO318" s="217"/>
      <c r="BP318" s="217"/>
      <c r="BQ318" s="217"/>
      <c r="BR318" s="217"/>
      <c r="BS318" s="217"/>
      <c r="BT318" s="217"/>
      <c r="BU318" s="217"/>
      <c r="BV318" s="217"/>
      <c r="BW318" s="217"/>
      <c r="BX318" s="217"/>
      <c r="BY318" s="217"/>
      <c r="BZ318" s="217"/>
      <c r="CA318" s="217"/>
      <c r="CB318" s="217"/>
      <c r="CC318" s="217"/>
      <c r="CD318" s="217"/>
      <c r="CE318" s="217"/>
      <c r="CF318" s="217"/>
      <c r="CG318" s="217"/>
      <c r="CH318" s="217"/>
      <c r="CI318" s="217"/>
      <c r="CJ318" s="217"/>
      <c r="CK318" s="217"/>
      <c r="CL318" s="217"/>
      <c r="CM318" s="217"/>
      <c r="CN318" s="217"/>
      <c r="CO318" s="217"/>
      <c r="CP318" s="217"/>
      <c r="CQ318" s="217"/>
      <c r="CR318" s="217"/>
      <c r="CS318" s="217"/>
      <c r="CT318" s="217"/>
      <c r="CU318" s="217"/>
      <c r="CV318" s="217"/>
      <c r="CW318" s="217"/>
      <c r="CX318" s="217"/>
      <c r="CY318" s="217"/>
      <c r="CZ318" s="217"/>
      <c r="DA318" s="217"/>
      <c r="DB318" s="217"/>
      <c r="DC318" s="217"/>
      <c r="DD318" s="217"/>
      <c r="DE318" s="217"/>
      <c r="DF318" s="217"/>
      <c r="DG318" s="217"/>
      <c r="DH318" s="217"/>
      <c r="DI318" s="217"/>
      <c r="DJ318" s="217"/>
      <c r="DK318" s="217"/>
      <c r="DL318" s="217"/>
      <c r="DM318" s="217"/>
      <c r="DN318" s="217"/>
      <c r="DO318" s="217"/>
    </row>
    <row r="319" spans="1:119" ht="12.75" customHeight="1">
      <c r="A319" s="40">
        <v>7</v>
      </c>
      <c r="B319" s="78">
        <f t="shared" si="36"/>
        <v>33</v>
      </c>
      <c r="C319" s="51">
        <v>6035</v>
      </c>
      <c r="D319" s="192" t="s">
        <v>190</v>
      </c>
      <c r="E319" s="50" t="s">
        <v>28</v>
      </c>
      <c r="F319" s="50" t="s">
        <v>150</v>
      </c>
      <c r="G319" s="50" t="s">
        <v>98</v>
      </c>
      <c r="H319" s="155">
        <v>4</v>
      </c>
      <c r="I319" s="79"/>
      <c r="J319" s="170"/>
      <c r="K319" s="164">
        <f t="shared" si="32"/>
        <v>1</v>
      </c>
      <c r="L319" s="47">
        <f>ZASOBY!N319-'ZASOBY-WŁ.'!L319</f>
        <v>0</v>
      </c>
      <c r="M319" s="47">
        <f>ZASOBY!O319-'ZASOBY-WŁ.'!M319</f>
        <v>1</v>
      </c>
      <c r="N319" s="68">
        <f t="shared" si="33"/>
        <v>5</v>
      </c>
      <c r="O319" s="47">
        <f>ZASOBY!Q319-'ZASOBY-WŁ.'!O319</f>
        <v>0</v>
      </c>
      <c r="P319" s="47">
        <f>ZASOBY!R319-'ZASOBY-WŁ.'!P319</f>
        <v>5</v>
      </c>
      <c r="Q319" s="69">
        <f t="shared" si="34"/>
        <v>124.73</v>
      </c>
      <c r="R319" s="70">
        <f>ZASOBY!T319-'ZASOBY-WŁ.'!R319</f>
        <v>0</v>
      </c>
      <c r="S319" s="70">
        <f>ZASOBY!U319-'ZASOBY-WŁ.'!S319</f>
        <v>124.73</v>
      </c>
      <c r="T319" s="80">
        <f t="shared" si="35"/>
        <v>0</v>
      </c>
      <c r="U319" s="70">
        <f>ZASOBY!W319-'ZASOBY-WŁ.'!U319</f>
        <v>0</v>
      </c>
      <c r="V319" s="70">
        <f>ZASOBY!X319-'ZASOBY-WŁ.'!V319</f>
        <v>0</v>
      </c>
      <c r="W319" s="66"/>
      <c r="X319" s="171"/>
      <c r="Y319" s="71"/>
      <c r="Z319" s="46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</row>
    <row r="320" spans="1:119" ht="12.75" customHeight="1">
      <c r="A320" s="40">
        <v>7</v>
      </c>
      <c r="B320" s="78">
        <f t="shared" si="36"/>
        <v>34</v>
      </c>
      <c r="C320" s="51">
        <v>3199</v>
      </c>
      <c r="D320" s="192" t="s">
        <v>190</v>
      </c>
      <c r="E320" s="50" t="s">
        <v>28</v>
      </c>
      <c r="F320" s="50" t="s">
        <v>150</v>
      </c>
      <c r="G320" s="50" t="s">
        <v>103</v>
      </c>
      <c r="H320" s="155">
        <v>16</v>
      </c>
      <c r="I320" s="79"/>
      <c r="J320" s="170"/>
      <c r="K320" s="164">
        <f t="shared" si="32"/>
        <v>1</v>
      </c>
      <c r="L320" s="47">
        <f>ZASOBY!N320-'ZASOBY-WŁ.'!L320</f>
        <v>1</v>
      </c>
      <c r="M320" s="47">
        <f>ZASOBY!O320-'ZASOBY-WŁ.'!M320</f>
        <v>0</v>
      </c>
      <c r="N320" s="68">
        <f t="shared" si="33"/>
        <v>3</v>
      </c>
      <c r="O320" s="47">
        <f>ZASOBY!Q320-'ZASOBY-WŁ.'!O320</f>
        <v>3</v>
      </c>
      <c r="P320" s="47">
        <f>ZASOBY!R320-'ZASOBY-WŁ.'!P320</f>
        <v>0</v>
      </c>
      <c r="Q320" s="69">
        <f t="shared" si="34"/>
        <v>65.35999999999999</v>
      </c>
      <c r="R320" s="70">
        <f>ZASOBY!T320-'ZASOBY-WŁ.'!R320</f>
        <v>65.35999999999999</v>
      </c>
      <c r="S320" s="70">
        <f>ZASOBY!U320-'ZASOBY-WŁ.'!S320</f>
        <v>0</v>
      </c>
      <c r="T320" s="80">
        <f t="shared" si="35"/>
        <v>65.35999999999999</v>
      </c>
      <c r="U320" s="70">
        <f>ZASOBY!W320-'ZASOBY-WŁ.'!U320</f>
        <v>65.35999999999999</v>
      </c>
      <c r="V320" s="70">
        <f>ZASOBY!X320-'ZASOBY-WŁ.'!V320</f>
        <v>0</v>
      </c>
      <c r="W320" s="66"/>
      <c r="X320" s="171">
        <v>1930</v>
      </c>
      <c r="Y320" s="71"/>
      <c r="Z320" s="46"/>
      <c r="BN320" s="217"/>
      <c r="BO320" s="217"/>
      <c r="BP320" s="217"/>
      <c r="BQ320" s="217"/>
      <c r="BR320" s="217"/>
      <c r="BS320" s="217"/>
      <c r="BT320" s="217"/>
      <c r="BU320" s="217"/>
      <c r="BV320" s="217"/>
      <c r="BW320" s="217"/>
      <c r="BX320" s="217"/>
      <c r="BY320" s="217"/>
      <c r="BZ320" s="217"/>
      <c r="CA320" s="217"/>
      <c r="CB320" s="217"/>
      <c r="CC320" s="217"/>
      <c r="CD320" s="217"/>
      <c r="CE320" s="217"/>
      <c r="CF320" s="217"/>
      <c r="CG320" s="217"/>
      <c r="CH320" s="217"/>
      <c r="CI320" s="217"/>
      <c r="CJ320" s="217"/>
      <c r="CK320" s="217"/>
      <c r="CL320" s="217"/>
      <c r="CM320" s="217"/>
      <c r="CN320" s="217"/>
      <c r="CO320" s="217"/>
      <c r="CP320" s="217"/>
      <c r="CQ320" s="217"/>
      <c r="CR320" s="217"/>
      <c r="CS320" s="217"/>
      <c r="CT320" s="217"/>
      <c r="CU320" s="217"/>
      <c r="CV320" s="217"/>
      <c r="CW320" s="217"/>
      <c r="CX320" s="217"/>
      <c r="CY320" s="217"/>
      <c r="CZ320" s="217"/>
      <c r="DA320" s="217"/>
      <c r="DB320" s="217"/>
      <c r="DC320" s="217"/>
      <c r="DD320" s="217"/>
      <c r="DE320" s="217"/>
      <c r="DF320" s="217"/>
      <c r="DG320" s="217"/>
      <c r="DH320" s="217"/>
      <c r="DI320" s="217"/>
      <c r="DJ320" s="217"/>
      <c r="DK320" s="217"/>
      <c r="DL320" s="217"/>
      <c r="DM320" s="217"/>
      <c r="DN320" s="217"/>
      <c r="DO320" s="217"/>
    </row>
    <row r="321" spans="1:119" ht="12.75" customHeight="1">
      <c r="A321" s="40">
        <v>7</v>
      </c>
      <c r="B321" s="78">
        <f t="shared" si="36"/>
        <v>35</v>
      </c>
      <c r="C321" s="51">
        <v>3200</v>
      </c>
      <c r="D321" s="192" t="s">
        <v>190</v>
      </c>
      <c r="E321" s="50" t="s">
        <v>28</v>
      </c>
      <c r="F321" s="50" t="s">
        <v>150</v>
      </c>
      <c r="G321" s="50" t="s">
        <v>103</v>
      </c>
      <c r="H321" s="155">
        <v>20</v>
      </c>
      <c r="I321" s="79"/>
      <c r="J321" s="170"/>
      <c r="K321" s="164">
        <f t="shared" si="32"/>
        <v>1</v>
      </c>
      <c r="L321" s="47">
        <f>ZASOBY!N321-'ZASOBY-WŁ.'!L321</f>
        <v>1</v>
      </c>
      <c r="M321" s="47">
        <f>ZASOBY!O320-'ZASOBY-WŁ.'!M321</f>
        <v>0</v>
      </c>
      <c r="N321" s="68">
        <f t="shared" si="33"/>
        <v>4</v>
      </c>
      <c r="O321" s="47">
        <f>ZASOBY!Q321-'ZASOBY-WŁ.'!O321</f>
        <v>4</v>
      </c>
      <c r="P321" s="47">
        <f>ZASOBY!R320-'ZASOBY-WŁ.'!P321</f>
        <v>0</v>
      </c>
      <c r="Q321" s="69">
        <f t="shared" si="34"/>
        <v>52.120000000000005</v>
      </c>
      <c r="R321" s="70">
        <f>ZASOBY!T321-'ZASOBY-WŁ.'!R321</f>
        <v>52.120000000000005</v>
      </c>
      <c r="S321" s="70">
        <f>ZASOBY!U320-'ZASOBY-WŁ.'!S321</f>
        <v>0</v>
      </c>
      <c r="T321" s="80">
        <f t="shared" si="35"/>
        <v>0</v>
      </c>
      <c r="U321" s="70">
        <f>ZASOBY!W321-'ZASOBY-WŁ.'!U321</f>
        <v>0</v>
      </c>
      <c r="V321" s="70">
        <f>ZASOBY!X320-'ZASOBY-WŁ.'!V321</f>
        <v>0</v>
      </c>
      <c r="W321" s="66"/>
      <c r="X321" s="171">
        <v>1930</v>
      </c>
      <c r="Y321" s="71"/>
      <c r="Z321" s="46"/>
      <c r="BN321" s="217"/>
      <c r="BO321" s="217"/>
      <c r="BP321" s="217"/>
      <c r="BQ321" s="217"/>
      <c r="BR321" s="217"/>
      <c r="BS321" s="217"/>
      <c r="BT321" s="217"/>
      <c r="BU321" s="217"/>
      <c r="BV321" s="217"/>
      <c r="BW321" s="217"/>
      <c r="BX321" s="217"/>
      <c r="BY321" s="217"/>
      <c r="BZ321" s="217"/>
      <c r="CA321" s="217"/>
      <c r="CB321" s="217"/>
      <c r="CC321" s="217"/>
      <c r="CD321" s="217"/>
      <c r="CE321" s="217"/>
      <c r="CF321" s="217"/>
      <c r="CG321" s="217"/>
      <c r="CH321" s="217"/>
      <c r="CI321" s="217"/>
      <c r="CJ321" s="217"/>
      <c r="CK321" s="217"/>
      <c r="CL321" s="217"/>
      <c r="CM321" s="217"/>
      <c r="CN321" s="217"/>
      <c r="CO321" s="217"/>
      <c r="CP321" s="217"/>
      <c r="CQ321" s="217"/>
      <c r="CR321" s="217"/>
      <c r="CS321" s="217"/>
      <c r="CT321" s="217"/>
      <c r="CU321" s="217"/>
      <c r="CV321" s="217"/>
      <c r="CW321" s="217"/>
      <c r="CX321" s="217"/>
      <c r="CY321" s="217"/>
      <c r="CZ321" s="217"/>
      <c r="DA321" s="217"/>
      <c r="DB321" s="217"/>
      <c r="DC321" s="217"/>
      <c r="DD321" s="217"/>
      <c r="DE321" s="217"/>
      <c r="DF321" s="217"/>
      <c r="DG321" s="217"/>
      <c r="DH321" s="217"/>
      <c r="DI321" s="217"/>
      <c r="DJ321" s="217"/>
      <c r="DK321" s="217"/>
      <c r="DL321" s="217"/>
      <c r="DM321" s="217"/>
      <c r="DN321" s="217"/>
      <c r="DO321" s="217"/>
    </row>
    <row r="322" spans="1:119" ht="12.75" customHeight="1">
      <c r="A322" s="40">
        <v>7</v>
      </c>
      <c r="B322" s="82">
        <f t="shared" si="36"/>
        <v>36</v>
      </c>
      <c r="C322" s="197">
        <v>3207</v>
      </c>
      <c r="D322" s="198" t="s">
        <v>190</v>
      </c>
      <c r="E322" s="199" t="s">
        <v>41</v>
      </c>
      <c r="F322" s="199" t="s">
        <v>185</v>
      </c>
      <c r="G322" s="200" t="s">
        <v>184</v>
      </c>
      <c r="H322" s="201">
        <v>4</v>
      </c>
      <c r="I322" s="79"/>
      <c r="J322" s="170"/>
      <c r="K322" s="164">
        <f t="shared" si="32"/>
        <v>1</v>
      </c>
      <c r="L322" s="47">
        <f>ZASOBY!N322-'ZASOBY-WŁ.'!L322</f>
        <v>1</v>
      </c>
      <c r="M322" s="47">
        <f>ZASOBY!O321-'ZASOBY-WŁ.'!M322</f>
        <v>0</v>
      </c>
      <c r="N322" s="68">
        <f t="shared" si="33"/>
        <v>3</v>
      </c>
      <c r="O322" s="47">
        <f>ZASOBY!Q322-'ZASOBY-WŁ.'!O322</f>
        <v>3</v>
      </c>
      <c r="P322" s="47">
        <f>ZASOBY!R321-'ZASOBY-WŁ.'!P322</f>
        <v>0</v>
      </c>
      <c r="Q322" s="69">
        <f t="shared" si="34"/>
        <v>40.7</v>
      </c>
      <c r="R322" s="70">
        <f>ZASOBY!T322-'ZASOBY-WŁ.'!R322</f>
        <v>40.7</v>
      </c>
      <c r="S322" s="70">
        <f>ZASOBY!U321-'ZASOBY-WŁ.'!S322</f>
        <v>0</v>
      </c>
      <c r="T322" s="80">
        <f t="shared" si="35"/>
        <v>0</v>
      </c>
      <c r="U322" s="70">
        <f>ZASOBY!W322-'ZASOBY-WŁ.'!U322</f>
        <v>0</v>
      </c>
      <c r="V322" s="70">
        <f>ZASOBY!X321-'ZASOBY-WŁ.'!V322</f>
        <v>0</v>
      </c>
      <c r="W322" s="240"/>
      <c r="X322" s="241"/>
      <c r="Y322" s="242"/>
      <c r="Z322" s="64"/>
      <c r="BN322" s="217"/>
      <c r="BO322" s="217"/>
      <c r="BP322" s="217"/>
      <c r="BQ322" s="217"/>
      <c r="BR322" s="217"/>
      <c r="BS322" s="217"/>
      <c r="BT322" s="217"/>
      <c r="BU322" s="217"/>
      <c r="BV322" s="217"/>
      <c r="BW322" s="217"/>
      <c r="BX322" s="217"/>
      <c r="BY322" s="217"/>
      <c r="BZ322" s="217"/>
      <c r="CA322" s="217"/>
      <c r="CB322" s="217"/>
      <c r="CC322" s="217"/>
      <c r="CD322" s="217"/>
      <c r="CE322" s="217"/>
      <c r="CF322" s="217"/>
      <c r="CG322" s="217"/>
      <c r="CH322" s="217"/>
      <c r="CI322" s="217"/>
      <c r="CJ322" s="217"/>
      <c r="CK322" s="217"/>
      <c r="CL322" s="217"/>
      <c r="CM322" s="217"/>
      <c r="CN322" s="217"/>
      <c r="CO322" s="217"/>
      <c r="CP322" s="217"/>
      <c r="CQ322" s="217"/>
      <c r="CR322" s="217"/>
      <c r="CS322" s="217"/>
      <c r="CT322" s="217"/>
      <c r="CU322" s="217"/>
      <c r="CV322" s="217"/>
      <c r="CW322" s="217"/>
      <c r="CX322" s="217"/>
      <c r="CY322" s="217"/>
      <c r="CZ322" s="217"/>
      <c r="DA322" s="217"/>
      <c r="DB322" s="217"/>
      <c r="DC322" s="217"/>
      <c r="DD322" s="217"/>
      <c r="DE322" s="217"/>
      <c r="DF322" s="217"/>
      <c r="DG322" s="217"/>
      <c r="DH322" s="217"/>
      <c r="DI322" s="217"/>
      <c r="DJ322" s="217"/>
      <c r="DK322" s="217"/>
      <c r="DL322" s="217"/>
      <c r="DM322" s="217"/>
      <c r="DN322" s="217"/>
      <c r="DO322" s="217"/>
    </row>
    <row r="323" spans="1:119" ht="12.75" customHeight="1">
      <c r="A323" s="40">
        <v>7</v>
      </c>
      <c r="B323" s="82">
        <f t="shared" si="36"/>
        <v>37</v>
      </c>
      <c r="C323" s="197">
        <v>3212</v>
      </c>
      <c r="D323" s="198" t="s">
        <v>190</v>
      </c>
      <c r="E323" s="199" t="s">
        <v>41</v>
      </c>
      <c r="F323" s="199" t="s">
        <v>199</v>
      </c>
      <c r="G323" s="200" t="s">
        <v>90</v>
      </c>
      <c r="H323" s="201">
        <v>6</v>
      </c>
      <c r="I323" s="79"/>
      <c r="J323" s="170"/>
      <c r="K323" s="164">
        <f t="shared" si="32"/>
        <v>1</v>
      </c>
      <c r="L323" s="47">
        <f>ZASOBY!N323-'ZASOBY-WŁ.'!L323</f>
        <v>1</v>
      </c>
      <c r="M323" s="47">
        <f>ZASOBY!O322-'ZASOBY-WŁ.'!M323</f>
        <v>0</v>
      </c>
      <c r="N323" s="68">
        <f t="shared" si="33"/>
        <v>2</v>
      </c>
      <c r="O323" s="47">
        <f>ZASOBY!Q323-'ZASOBY-WŁ.'!O323</f>
        <v>2</v>
      </c>
      <c r="P323" s="47">
        <f>ZASOBY!R322-'ZASOBY-WŁ.'!P323</f>
        <v>0</v>
      </c>
      <c r="Q323" s="69">
        <f t="shared" si="34"/>
        <v>31.2</v>
      </c>
      <c r="R323" s="70">
        <f>ZASOBY!T323-'ZASOBY-WŁ.'!R323</f>
        <v>31.2</v>
      </c>
      <c r="S323" s="70">
        <f>ZASOBY!U322-'ZASOBY-WŁ.'!S323</f>
        <v>0</v>
      </c>
      <c r="T323" s="80">
        <f t="shared" si="35"/>
        <v>0</v>
      </c>
      <c r="U323" s="70">
        <f>ZASOBY!W323-'ZASOBY-WŁ.'!U323</f>
        <v>0</v>
      </c>
      <c r="V323" s="70">
        <f>ZASOBY!X322-'ZASOBY-WŁ.'!V323</f>
        <v>0</v>
      </c>
      <c r="W323" s="240"/>
      <c r="X323" s="241"/>
      <c r="Y323" s="242"/>
      <c r="Z323" s="64"/>
      <c r="BN323" s="217"/>
      <c r="BO323" s="217"/>
      <c r="BP323" s="217"/>
      <c r="BQ323" s="217"/>
      <c r="BR323" s="217"/>
      <c r="BS323" s="217"/>
      <c r="BT323" s="217"/>
      <c r="BU323" s="217"/>
      <c r="BV323" s="217"/>
      <c r="BW323" s="217"/>
      <c r="BX323" s="217"/>
      <c r="BY323" s="217"/>
      <c r="BZ323" s="217"/>
      <c r="CA323" s="217"/>
      <c r="CB323" s="217"/>
      <c r="CC323" s="217"/>
      <c r="CD323" s="217"/>
      <c r="CE323" s="217"/>
      <c r="CF323" s="217"/>
      <c r="CG323" s="217"/>
      <c r="CH323" s="217"/>
      <c r="CI323" s="217"/>
      <c r="CJ323" s="217"/>
      <c r="CK323" s="217"/>
      <c r="CL323" s="217"/>
      <c r="CM323" s="217"/>
      <c r="CN323" s="217"/>
      <c r="CO323" s="217"/>
      <c r="CP323" s="217"/>
      <c r="CQ323" s="217"/>
      <c r="CR323" s="217"/>
      <c r="CS323" s="217"/>
      <c r="CT323" s="217"/>
      <c r="CU323" s="217"/>
      <c r="CV323" s="217"/>
      <c r="CW323" s="217"/>
      <c r="CX323" s="217"/>
      <c r="CY323" s="217"/>
      <c r="CZ323" s="217"/>
      <c r="DA323" s="217"/>
      <c r="DB323" s="217"/>
      <c r="DC323" s="217"/>
      <c r="DD323" s="217"/>
      <c r="DE323" s="217"/>
      <c r="DF323" s="217"/>
      <c r="DG323" s="217"/>
      <c r="DH323" s="217"/>
      <c r="DI323" s="217"/>
      <c r="DJ323" s="217"/>
      <c r="DK323" s="217"/>
      <c r="DL323" s="217"/>
      <c r="DM323" s="217"/>
      <c r="DN323" s="217"/>
      <c r="DO323" s="217"/>
    </row>
    <row r="324" spans="1:119" ht="12.75" customHeight="1" thickBot="1">
      <c r="A324" s="40">
        <v>7</v>
      </c>
      <c r="B324" s="79">
        <f t="shared" si="36"/>
        <v>38</v>
      </c>
      <c r="C324" s="41">
        <v>3206</v>
      </c>
      <c r="D324" s="195" t="s">
        <v>189</v>
      </c>
      <c r="E324" s="173" t="s">
        <v>41</v>
      </c>
      <c r="F324" s="173" t="s">
        <v>104</v>
      </c>
      <c r="G324" s="10" t="s">
        <v>105</v>
      </c>
      <c r="H324" s="154" t="s">
        <v>186</v>
      </c>
      <c r="I324" s="79">
        <v>1</v>
      </c>
      <c r="J324" s="170"/>
      <c r="K324" s="164">
        <f t="shared" si="32"/>
        <v>1</v>
      </c>
      <c r="L324" s="47">
        <f>ZASOBY!N324-'ZASOBY-WŁ.'!L324</f>
        <v>1</v>
      </c>
      <c r="M324" s="47">
        <f>ZASOBY!O323-'ZASOBY-WŁ.'!M324</f>
        <v>0</v>
      </c>
      <c r="N324" s="68">
        <f t="shared" si="33"/>
        <v>4</v>
      </c>
      <c r="O324" s="47">
        <f>ZASOBY!Q324-'ZASOBY-WŁ.'!O324</f>
        <v>4</v>
      </c>
      <c r="P324" s="47">
        <f>ZASOBY!R323-'ZASOBY-WŁ.'!P324</f>
        <v>0</v>
      </c>
      <c r="Q324" s="69">
        <f t="shared" si="34"/>
        <v>73.3</v>
      </c>
      <c r="R324" s="70">
        <f>ZASOBY!T324-'ZASOBY-WŁ.'!R324</f>
        <v>73.3</v>
      </c>
      <c r="S324" s="70">
        <f>ZASOBY!U323-'ZASOBY-WŁ.'!S324</f>
        <v>0</v>
      </c>
      <c r="T324" s="80">
        <f t="shared" si="35"/>
        <v>0</v>
      </c>
      <c r="U324" s="70">
        <f>ZASOBY!W324-'ZASOBY-WŁ.'!U324</f>
        <v>0</v>
      </c>
      <c r="V324" s="70">
        <f>ZASOBY!X323-'ZASOBY-WŁ.'!V324</f>
        <v>0</v>
      </c>
      <c r="W324" s="66"/>
      <c r="X324" s="243"/>
      <c r="Y324" s="71"/>
      <c r="Z324" s="46"/>
      <c r="BN324" s="217"/>
      <c r="BO324" s="217"/>
      <c r="BP324" s="217"/>
      <c r="BQ324" s="217"/>
      <c r="BR324" s="217"/>
      <c r="BS324" s="217"/>
      <c r="BT324" s="217"/>
      <c r="BU324" s="217"/>
      <c r="BV324" s="217"/>
      <c r="BW324" s="217"/>
      <c r="BX324" s="217"/>
      <c r="BY324" s="217"/>
      <c r="BZ324" s="217"/>
      <c r="CA324" s="217"/>
      <c r="CB324" s="217"/>
      <c r="CC324" s="217"/>
      <c r="CD324" s="217"/>
      <c r="CE324" s="217"/>
      <c r="CF324" s="217"/>
      <c r="CG324" s="217"/>
      <c r="CH324" s="217"/>
      <c r="CI324" s="217"/>
      <c r="CJ324" s="217"/>
      <c r="CK324" s="217"/>
      <c r="CL324" s="217"/>
      <c r="CM324" s="217"/>
      <c r="CN324" s="217"/>
      <c r="CO324" s="217"/>
      <c r="CP324" s="217"/>
      <c r="CQ324" s="217"/>
      <c r="CR324" s="217"/>
      <c r="CS324" s="217"/>
      <c r="CT324" s="217"/>
      <c r="CU324" s="217"/>
      <c r="CV324" s="217"/>
      <c r="CW324" s="217"/>
      <c r="CX324" s="217"/>
      <c r="CY324" s="217"/>
      <c r="CZ324" s="217"/>
      <c r="DA324" s="217"/>
      <c r="DB324" s="217"/>
      <c r="DC324" s="217"/>
      <c r="DD324" s="217"/>
      <c r="DE324" s="217"/>
      <c r="DF324" s="217"/>
      <c r="DG324" s="217"/>
      <c r="DH324" s="217"/>
      <c r="DI324" s="217"/>
      <c r="DJ324" s="217"/>
      <c r="DK324" s="217"/>
      <c r="DL324" s="217"/>
      <c r="DM324" s="217"/>
      <c r="DN324" s="217"/>
      <c r="DO324" s="217"/>
    </row>
    <row r="325" spans="1:119" ht="12.75" customHeight="1" thickBot="1">
      <c r="A325" s="11"/>
      <c r="B325" s="175" t="s">
        <v>151</v>
      </c>
      <c r="C325" s="176"/>
      <c r="D325" s="190"/>
      <c r="E325" s="177"/>
      <c r="F325" s="178" t="s">
        <v>192</v>
      </c>
      <c r="G325" s="178"/>
      <c r="H325" s="179"/>
      <c r="I325" s="179">
        <f aca="true" t="shared" si="37" ref="I325:V325">SUM(I287:I324)</f>
        <v>14</v>
      </c>
      <c r="J325" s="180">
        <f t="shared" si="37"/>
        <v>1</v>
      </c>
      <c r="K325" s="180">
        <f t="shared" si="37"/>
        <v>100</v>
      </c>
      <c r="L325" s="180">
        <f t="shared" si="37"/>
        <v>92</v>
      </c>
      <c r="M325" s="180">
        <f t="shared" si="37"/>
        <v>8</v>
      </c>
      <c r="N325" s="180">
        <f t="shared" si="37"/>
        <v>311</v>
      </c>
      <c r="O325" s="180">
        <f t="shared" si="37"/>
        <v>286</v>
      </c>
      <c r="P325" s="180">
        <f t="shared" si="37"/>
        <v>25</v>
      </c>
      <c r="Q325" s="181">
        <f t="shared" si="37"/>
        <v>5194.0599999999995</v>
      </c>
      <c r="R325" s="181">
        <f t="shared" si="37"/>
        <v>4485.919999999999</v>
      </c>
      <c r="S325" s="181">
        <f t="shared" si="37"/>
        <v>708.14</v>
      </c>
      <c r="T325" s="182">
        <f t="shared" si="37"/>
        <v>577.0600000000001</v>
      </c>
      <c r="U325" s="182">
        <f t="shared" si="37"/>
        <v>254.85999999999999</v>
      </c>
      <c r="V325" s="182">
        <f t="shared" si="37"/>
        <v>322.2</v>
      </c>
      <c r="W325" s="183"/>
      <c r="X325" s="183"/>
      <c r="Y325" s="184" t="s">
        <v>1</v>
      </c>
      <c r="Z325" s="215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  <c r="BZ325" s="217"/>
      <c r="CA325" s="217"/>
      <c r="CB325" s="217"/>
      <c r="CC325" s="217"/>
      <c r="CD325" s="217"/>
      <c r="CE325" s="217"/>
      <c r="CF325" s="217"/>
      <c r="CG325" s="217"/>
      <c r="CH325" s="217"/>
      <c r="CI325" s="217"/>
      <c r="CJ325" s="217"/>
      <c r="CK325" s="217"/>
      <c r="CL325" s="217"/>
      <c r="CM325" s="217"/>
      <c r="CN325" s="217"/>
      <c r="CO325" s="217"/>
      <c r="CP325" s="217"/>
      <c r="CQ325" s="217"/>
      <c r="CR325" s="217"/>
      <c r="CS325" s="217"/>
      <c r="CT325" s="217"/>
      <c r="CU325" s="217"/>
      <c r="CV325" s="217"/>
      <c r="CW325" s="217"/>
      <c r="CX325" s="217"/>
      <c r="CY325" s="217"/>
      <c r="CZ325" s="217"/>
      <c r="DA325" s="217"/>
      <c r="DB325" s="217"/>
      <c r="DC325" s="217"/>
      <c r="DD325" s="217"/>
      <c r="DE325" s="217"/>
      <c r="DF325" s="217"/>
      <c r="DG325" s="217"/>
      <c r="DH325" s="217"/>
      <c r="DI325" s="217"/>
      <c r="DJ325" s="217"/>
      <c r="DK325" s="217"/>
      <c r="DL325" s="217"/>
      <c r="DM325" s="217"/>
      <c r="DN325" s="217"/>
      <c r="DO325" s="217"/>
    </row>
    <row r="326" spans="1:119" ht="12.75" customHeight="1" thickBot="1">
      <c r="A326" s="11"/>
      <c r="B326" s="175" t="s">
        <v>151</v>
      </c>
      <c r="C326" s="292" t="s">
        <v>193</v>
      </c>
      <c r="D326" s="297"/>
      <c r="E326" s="297"/>
      <c r="F326" s="297"/>
      <c r="G326" s="297"/>
      <c r="H326" s="298"/>
      <c r="I326" s="179">
        <f aca="true" t="shared" si="38" ref="I326:V326">SUM(I286+I325)</f>
        <v>99</v>
      </c>
      <c r="J326" s="179">
        <f t="shared" si="38"/>
        <v>9</v>
      </c>
      <c r="K326" s="277">
        <f t="shared" si="38"/>
        <v>1975</v>
      </c>
      <c r="L326" s="277">
        <f t="shared" si="38"/>
        <v>1819</v>
      </c>
      <c r="M326" s="179">
        <f t="shared" si="38"/>
        <v>156</v>
      </c>
      <c r="N326" s="277">
        <f t="shared" si="38"/>
        <v>6211</v>
      </c>
      <c r="O326" s="277">
        <f t="shared" si="38"/>
        <v>5673</v>
      </c>
      <c r="P326" s="179">
        <f t="shared" si="38"/>
        <v>538</v>
      </c>
      <c r="Q326" s="278">
        <f t="shared" si="38"/>
        <v>102620.45000000004</v>
      </c>
      <c r="R326" s="278">
        <f t="shared" si="38"/>
        <v>90395.83000000005</v>
      </c>
      <c r="S326" s="278">
        <f t="shared" si="38"/>
        <v>12224.62</v>
      </c>
      <c r="T326" s="278">
        <f t="shared" si="38"/>
        <v>37340.990000000005</v>
      </c>
      <c r="U326" s="278">
        <f t="shared" si="38"/>
        <v>28697.349999999995</v>
      </c>
      <c r="V326" s="278">
        <f t="shared" si="38"/>
        <v>8643.640000000003</v>
      </c>
      <c r="W326" s="183"/>
      <c r="X326" s="183"/>
      <c r="Y326" s="184" t="s">
        <v>1</v>
      </c>
      <c r="Z326" s="46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  <c r="BZ326" s="217"/>
      <c r="CA326" s="217"/>
      <c r="CB326" s="217"/>
      <c r="CC326" s="217"/>
      <c r="CD326" s="217"/>
      <c r="CE326" s="217"/>
      <c r="CF326" s="217"/>
      <c r="CG326" s="217"/>
      <c r="CH326" s="217"/>
      <c r="CI326" s="217"/>
      <c r="CJ326" s="217"/>
      <c r="CK326" s="217"/>
      <c r="CL326" s="217"/>
      <c r="CM326" s="217"/>
      <c r="CN326" s="217"/>
      <c r="CO326" s="217"/>
      <c r="CP326" s="217"/>
      <c r="CQ326" s="217"/>
      <c r="CR326" s="217"/>
      <c r="CS326" s="217"/>
      <c r="CT326" s="217"/>
      <c r="CU326" s="217"/>
      <c r="CV326" s="217"/>
      <c r="CW326" s="217"/>
      <c r="CX326" s="217"/>
      <c r="CY326" s="217"/>
      <c r="CZ326" s="217"/>
      <c r="DA326" s="217"/>
      <c r="DB326" s="217"/>
      <c r="DC326" s="217"/>
      <c r="DD326" s="217"/>
      <c r="DE326" s="217"/>
      <c r="DF326" s="217"/>
      <c r="DG326" s="217"/>
      <c r="DH326" s="217"/>
      <c r="DI326" s="217"/>
      <c r="DJ326" s="217"/>
      <c r="DK326" s="217"/>
      <c r="DL326" s="217"/>
      <c r="DM326" s="217"/>
      <c r="DN326" s="217"/>
      <c r="DO326" s="217"/>
    </row>
    <row r="327" spans="1:119" ht="12.75" customHeight="1">
      <c r="A327" s="11"/>
      <c r="B327" s="92"/>
      <c r="C327" s="93"/>
      <c r="D327" s="93"/>
      <c r="E327" s="46"/>
      <c r="F327" s="94"/>
      <c r="G327" s="46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6"/>
      <c r="X327" s="96"/>
      <c r="Y327" s="94"/>
      <c r="Z327" s="46"/>
      <c r="BN327" s="217"/>
      <c r="BO327" s="217"/>
      <c r="BP327" s="217"/>
      <c r="BQ327" s="217"/>
      <c r="BR327" s="217"/>
      <c r="BS327" s="217"/>
      <c r="BT327" s="217"/>
      <c r="BU327" s="217"/>
      <c r="BV327" s="217"/>
      <c r="BW327" s="217"/>
      <c r="BX327" s="217"/>
      <c r="BY327" s="217"/>
      <c r="BZ327" s="217"/>
      <c r="CA327" s="217"/>
      <c r="CB327" s="217"/>
      <c r="CC327" s="217"/>
      <c r="CD327" s="217"/>
      <c r="CE327" s="217"/>
      <c r="CF327" s="217"/>
      <c r="CG327" s="217"/>
      <c r="CH327" s="217"/>
      <c r="CI327" s="217"/>
      <c r="CJ327" s="217"/>
      <c r="CK327" s="217"/>
      <c r="CL327" s="217"/>
      <c r="CM327" s="217"/>
      <c r="CN327" s="217"/>
      <c r="CO327" s="217"/>
      <c r="CP327" s="217"/>
      <c r="CQ327" s="217"/>
      <c r="CR327" s="217"/>
      <c r="CS327" s="217"/>
      <c r="CT327" s="217"/>
      <c r="CU327" s="217"/>
      <c r="CV327" s="217"/>
      <c r="CW327" s="217"/>
      <c r="CX327" s="217"/>
      <c r="CY327" s="217"/>
      <c r="CZ327" s="217"/>
      <c r="DA327" s="217"/>
      <c r="DB327" s="217"/>
      <c r="DC327" s="217"/>
      <c r="DD327" s="217"/>
      <c r="DE327" s="217"/>
      <c r="DF327" s="217"/>
      <c r="DG327" s="217"/>
      <c r="DH327" s="217"/>
      <c r="DI327" s="217"/>
      <c r="DJ327" s="217"/>
      <c r="DK327" s="217"/>
      <c r="DL327" s="217"/>
      <c r="DM327" s="217"/>
      <c r="DN327" s="217"/>
      <c r="DO327" s="217"/>
    </row>
    <row r="328" spans="1:119" ht="12.75" customHeight="1" thickBot="1">
      <c r="A328" s="11"/>
      <c r="B328" s="92"/>
      <c r="C328" s="93"/>
      <c r="D328" s="93"/>
      <c r="E328" s="46"/>
      <c r="F328" s="94"/>
      <c r="G328" s="94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6"/>
      <c r="Y328" s="94"/>
      <c r="Z328" s="46"/>
      <c r="BN328" s="217"/>
      <c r="BO328" s="217"/>
      <c r="BP328" s="217"/>
      <c r="BQ328" s="217"/>
      <c r="BR328" s="217"/>
      <c r="BS328" s="217"/>
      <c r="BT328" s="217"/>
      <c r="BU328" s="217"/>
      <c r="BV328" s="217"/>
      <c r="BW328" s="217"/>
      <c r="BX328" s="217"/>
      <c r="BY328" s="217"/>
      <c r="BZ328" s="217"/>
      <c r="CA328" s="217"/>
      <c r="CB328" s="217"/>
      <c r="CC328" s="217"/>
      <c r="CD328" s="217"/>
      <c r="CE328" s="217"/>
      <c r="CF328" s="217"/>
      <c r="CG328" s="217"/>
      <c r="CH328" s="217"/>
      <c r="CI328" s="217"/>
      <c r="CJ328" s="217"/>
      <c r="CK328" s="217"/>
      <c r="CL328" s="217"/>
      <c r="CM328" s="217"/>
      <c r="CN328" s="217"/>
      <c r="CO328" s="217"/>
      <c r="CP328" s="217"/>
      <c r="CQ328" s="217"/>
      <c r="CR328" s="217"/>
      <c r="CS328" s="217"/>
      <c r="CT328" s="217"/>
      <c r="CU328" s="217"/>
      <c r="CV328" s="217"/>
      <c r="CW328" s="217"/>
      <c r="CX328" s="217"/>
      <c r="CY328" s="217"/>
      <c r="CZ328" s="217"/>
      <c r="DA328" s="217"/>
      <c r="DB328" s="217"/>
      <c r="DC328" s="217"/>
      <c r="DD328" s="217"/>
      <c r="DE328" s="217"/>
      <c r="DF328" s="217"/>
      <c r="DG328" s="217"/>
      <c r="DH328" s="217"/>
      <c r="DI328" s="217"/>
      <c r="DJ328" s="217"/>
      <c r="DK328" s="217"/>
      <c r="DL328" s="217"/>
      <c r="DM328" s="217"/>
      <c r="DN328" s="217"/>
      <c r="DO328" s="217"/>
    </row>
    <row r="329" spans="1:119" ht="12.75" customHeight="1" thickBot="1">
      <c r="A329" s="33"/>
      <c r="B329" s="93"/>
      <c r="C329" s="97"/>
      <c r="D329" s="97"/>
      <c r="E329" s="11"/>
      <c r="F329" s="11"/>
      <c r="G329" s="98" t="s">
        <v>164</v>
      </c>
      <c r="H329" s="90" t="s">
        <v>163</v>
      </c>
      <c r="I329" s="86">
        <f aca="true" t="shared" si="39" ref="I329:V329">SUM(I9:I285)</f>
        <v>85</v>
      </c>
      <c r="J329" s="87">
        <f t="shared" si="39"/>
        <v>8</v>
      </c>
      <c r="K329" s="279">
        <f t="shared" si="39"/>
        <v>1875</v>
      </c>
      <c r="L329" s="279">
        <f t="shared" si="39"/>
        <v>1727</v>
      </c>
      <c r="M329" s="87">
        <f t="shared" si="39"/>
        <v>148</v>
      </c>
      <c r="N329" s="279">
        <f t="shared" si="39"/>
        <v>5900</v>
      </c>
      <c r="O329" s="279">
        <f t="shared" si="39"/>
        <v>5387</v>
      </c>
      <c r="P329" s="87">
        <f t="shared" si="39"/>
        <v>513</v>
      </c>
      <c r="Q329" s="280">
        <f t="shared" si="39"/>
        <v>97426.39000000004</v>
      </c>
      <c r="R329" s="280">
        <f t="shared" si="39"/>
        <v>85909.91000000005</v>
      </c>
      <c r="S329" s="280">
        <f t="shared" si="39"/>
        <v>11516.480000000001</v>
      </c>
      <c r="T329" s="281">
        <f t="shared" si="39"/>
        <v>36763.93000000001</v>
      </c>
      <c r="U329" s="281">
        <f t="shared" si="39"/>
        <v>28442.489999999994</v>
      </c>
      <c r="V329" s="281">
        <f t="shared" si="39"/>
        <v>8321.440000000002</v>
      </c>
      <c r="W329" s="11"/>
      <c r="X329" s="11"/>
      <c r="Y329" s="11"/>
      <c r="Z329" s="33"/>
      <c r="BN329" s="217"/>
      <c r="BO329" s="217"/>
      <c r="BP329" s="217"/>
      <c r="BQ329" s="217"/>
      <c r="BR329" s="217"/>
      <c r="BS329" s="217"/>
      <c r="BT329" s="217"/>
      <c r="BU329" s="217"/>
      <c r="BV329" s="217"/>
      <c r="BW329" s="217"/>
      <c r="BX329" s="217"/>
      <c r="BY329" s="217"/>
      <c r="BZ329" s="217"/>
      <c r="CA329" s="217"/>
      <c r="CB329" s="217"/>
      <c r="CC329" s="217"/>
      <c r="CD329" s="217"/>
      <c r="CE329" s="217"/>
      <c r="CF329" s="217"/>
      <c r="CG329" s="217"/>
      <c r="CH329" s="217"/>
      <c r="CI329" s="217"/>
      <c r="CJ329" s="217"/>
      <c r="CK329" s="217"/>
      <c r="CL329" s="217"/>
      <c r="CM329" s="217"/>
      <c r="CN329" s="217"/>
      <c r="CO329" s="217"/>
      <c r="CP329" s="217"/>
      <c r="CQ329" s="217"/>
      <c r="CR329" s="217"/>
      <c r="CS329" s="217"/>
      <c r="CT329" s="217"/>
      <c r="CU329" s="217"/>
      <c r="CV329" s="217"/>
      <c r="CW329" s="217"/>
      <c r="CX329" s="217"/>
      <c r="CY329" s="217"/>
      <c r="CZ329" s="217"/>
      <c r="DA329" s="217"/>
      <c r="DB329" s="217"/>
      <c r="DC329" s="217"/>
      <c r="DD329" s="217"/>
      <c r="DE329" s="217"/>
      <c r="DF329" s="217"/>
      <c r="DG329" s="217"/>
      <c r="DH329" s="217"/>
      <c r="DI329" s="217"/>
      <c r="DJ329" s="217"/>
      <c r="DK329" s="217"/>
      <c r="DL329" s="217"/>
      <c r="DM329" s="217"/>
      <c r="DN329" s="217"/>
      <c r="DO329" s="217"/>
    </row>
    <row r="330" spans="1:119" ht="12.75" customHeight="1" thickBot="1">
      <c r="A330" s="33"/>
      <c r="B330" s="93"/>
      <c r="C330" s="97"/>
      <c r="D330" s="97"/>
      <c r="E330" s="11"/>
      <c r="F330" s="11"/>
      <c r="G330" s="33"/>
      <c r="H330" s="90" t="s">
        <v>162</v>
      </c>
      <c r="I330" s="86">
        <f aca="true" t="shared" si="40" ref="I330:V330">SUM(I287:I324)</f>
        <v>14</v>
      </c>
      <c r="J330" s="87">
        <f t="shared" si="40"/>
        <v>1</v>
      </c>
      <c r="K330" s="87">
        <f t="shared" si="40"/>
        <v>100</v>
      </c>
      <c r="L330" s="87">
        <f t="shared" si="40"/>
        <v>92</v>
      </c>
      <c r="M330" s="87">
        <f t="shared" si="40"/>
        <v>8</v>
      </c>
      <c r="N330" s="87">
        <f t="shared" si="40"/>
        <v>311</v>
      </c>
      <c r="O330" s="87">
        <f t="shared" si="40"/>
        <v>286</v>
      </c>
      <c r="P330" s="87">
        <f t="shared" si="40"/>
        <v>25</v>
      </c>
      <c r="Q330" s="280">
        <f t="shared" si="40"/>
        <v>5194.0599999999995</v>
      </c>
      <c r="R330" s="280">
        <f t="shared" si="40"/>
        <v>4485.919999999999</v>
      </c>
      <c r="S330" s="280">
        <f t="shared" si="40"/>
        <v>708.14</v>
      </c>
      <c r="T330" s="281">
        <f t="shared" si="40"/>
        <v>577.0600000000001</v>
      </c>
      <c r="U330" s="281">
        <f t="shared" si="40"/>
        <v>254.85999999999999</v>
      </c>
      <c r="V330" s="281">
        <f t="shared" si="40"/>
        <v>322.2</v>
      </c>
      <c r="W330" s="11"/>
      <c r="X330" s="11"/>
      <c r="Y330" s="11"/>
      <c r="Z330" s="33"/>
      <c r="BN330" s="217"/>
      <c r="BO330" s="217"/>
      <c r="BP330" s="217"/>
      <c r="BQ330" s="217"/>
      <c r="BR330" s="217"/>
      <c r="BS330" s="217"/>
      <c r="BT330" s="217"/>
      <c r="BU330" s="217"/>
      <c r="BV330" s="217"/>
      <c r="BW330" s="217"/>
      <c r="BX330" s="217"/>
      <c r="BY330" s="217"/>
      <c r="BZ330" s="217"/>
      <c r="CA330" s="217"/>
      <c r="CB330" s="217"/>
      <c r="CC330" s="217"/>
      <c r="CD330" s="217"/>
      <c r="CE330" s="217"/>
      <c r="CF330" s="217"/>
      <c r="CG330" s="217"/>
      <c r="CH330" s="217"/>
      <c r="CI330" s="217"/>
      <c r="CJ330" s="217"/>
      <c r="CK330" s="217"/>
      <c r="CL330" s="217"/>
      <c r="CM330" s="217"/>
      <c r="CN330" s="217"/>
      <c r="CO330" s="217"/>
      <c r="CP330" s="217"/>
      <c r="CQ330" s="217"/>
      <c r="CR330" s="217"/>
      <c r="CS330" s="217"/>
      <c r="CT330" s="217"/>
      <c r="CU330" s="217"/>
      <c r="CV330" s="217"/>
      <c r="CW330" s="217"/>
      <c r="CX330" s="217"/>
      <c r="CY330" s="217"/>
      <c r="CZ330" s="217"/>
      <c r="DA330" s="217"/>
      <c r="DB330" s="217"/>
      <c r="DC330" s="217"/>
      <c r="DD330" s="217"/>
      <c r="DE330" s="217"/>
      <c r="DF330" s="217"/>
      <c r="DG330" s="217"/>
      <c r="DH330" s="217"/>
      <c r="DI330" s="217"/>
      <c r="DJ330" s="217"/>
      <c r="DK330" s="217"/>
      <c r="DL330" s="217"/>
      <c r="DM330" s="217"/>
      <c r="DN330" s="217"/>
      <c r="DO330" s="217"/>
    </row>
    <row r="331" spans="1:119" ht="12.75" customHeight="1">
      <c r="A331" s="33"/>
      <c r="B331" s="93"/>
      <c r="C331" s="97"/>
      <c r="D331" s="97"/>
      <c r="E331" s="11"/>
      <c r="F331" s="11"/>
      <c r="G331" s="11"/>
      <c r="H331" s="99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33"/>
      <c r="BN331" s="217"/>
      <c r="BO331" s="217"/>
      <c r="BP331" s="217"/>
      <c r="BQ331" s="217"/>
      <c r="BR331" s="217"/>
      <c r="BS331" s="217"/>
      <c r="BT331" s="217"/>
      <c r="BU331" s="217"/>
      <c r="BV331" s="217"/>
      <c r="BW331" s="217"/>
      <c r="BX331" s="217"/>
      <c r="BY331" s="217"/>
      <c r="BZ331" s="217"/>
      <c r="CA331" s="217"/>
      <c r="CB331" s="217"/>
      <c r="CC331" s="217"/>
      <c r="CD331" s="217"/>
      <c r="CE331" s="217"/>
      <c r="CF331" s="217"/>
      <c r="CG331" s="217"/>
      <c r="CH331" s="217"/>
      <c r="CI331" s="217"/>
      <c r="CJ331" s="217"/>
      <c r="CK331" s="217"/>
      <c r="CL331" s="217"/>
      <c r="CM331" s="217"/>
      <c r="CN331" s="217"/>
      <c r="CO331" s="217"/>
      <c r="CP331" s="217"/>
      <c r="CQ331" s="217"/>
      <c r="CR331" s="217"/>
      <c r="CS331" s="217"/>
      <c r="CT331" s="217"/>
      <c r="CU331" s="217"/>
      <c r="CV331" s="217"/>
      <c r="CW331" s="217"/>
      <c r="CX331" s="217"/>
      <c r="CY331" s="217"/>
      <c r="CZ331" s="217"/>
      <c r="DA331" s="217"/>
      <c r="DB331" s="217"/>
      <c r="DC331" s="217"/>
      <c r="DD331" s="217"/>
      <c r="DE331" s="217"/>
      <c r="DF331" s="217"/>
      <c r="DG331" s="217"/>
      <c r="DH331" s="217"/>
      <c r="DI331" s="217"/>
      <c r="DJ331" s="217"/>
      <c r="DK331" s="217"/>
      <c r="DL331" s="217"/>
      <c r="DM331" s="217"/>
      <c r="DN331" s="217"/>
      <c r="DO331" s="217"/>
    </row>
    <row r="332" spans="1:119" ht="12.75" customHeight="1">
      <c r="A332" s="33"/>
      <c r="B332" s="93"/>
      <c r="C332" s="97"/>
      <c r="D332" s="97"/>
      <c r="E332" s="11"/>
      <c r="F332" s="11"/>
      <c r="G332" s="11"/>
      <c r="H332" s="99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33"/>
      <c r="BN332" s="217"/>
      <c r="BO332" s="217"/>
      <c r="BP332" s="217"/>
      <c r="BQ332" s="217"/>
      <c r="BR332" s="217"/>
      <c r="BS332" s="217"/>
      <c r="BT332" s="217"/>
      <c r="BU332" s="217"/>
      <c r="BV332" s="217"/>
      <c r="BW332" s="217"/>
      <c r="BX332" s="217"/>
      <c r="BY332" s="217"/>
      <c r="BZ332" s="217"/>
      <c r="CA332" s="217"/>
      <c r="CB332" s="217"/>
      <c r="CC332" s="217"/>
      <c r="CD332" s="217"/>
      <c r="CE332" s="217"/>
      <c r="CF332" s="217"/>
      <c r="CG332" s="217"/>
      <c r="CH332" s="217"/>
      <c r="CI332" s="217"/>
      <c r="CJ332" s="217"/>
      <c r="CK332" s="217"/>
      <c r="CL332" s="217"/>
      <c r="CM332" s="217"/>
      <c r="CN332" s="217"/>
      <c r="CO332" s="217"/>
      <c r="CP332" s="217"/>
      <c r="CQ332" s="217"/>
      <c r="CR332" s="217"/>
      <c r="CS332" s="217"/>
      <c r="CT332" s="217"/>
      <c r="CU332" s="217"/>
      <c r="CV332" s="217"/>
      <c r="CW332" s="217"/>
      <c r="CX332" s="217"/>
      <c r="CY332" s="217"/>
      <c r="CZ332" s="217"/>
      <c r="DA332" s="217"/>
      <c r="DB332" s="217"/>
      <c r="DC332" s="217"/>
      <c r="DD332" s="217"/>
      <c r="DE332" s="217"/>
      <c r="DF332" s="217"/>
      <c r="DG332" s="217"/>
      <c r="DH332" s="217"/>
      <c r="DI332" s="217"/>
      <c r="DJ332" s="217"/>
      <c r="DK332" s="217"/>
      <c r="DL332" s="217"/>
      <c r="DM332" s="217"/>
      <c r="DN332" s="217"/>
      <c r="DO332" s="217"/>
    </row>
    <row r="333" spans="1:119" ht="12.75" customHeight="1">
      <c r="A333" s="33"/>
      <c r="B333" s="93"/>
      <c r="C333" s="97"/>
      <c r="D333" s="97"/>
      <c r="E333" s="11"/>
      <c r="F333" s="11"/>
      <c r="G333" s="11"/>
      <c r="H333" s="99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33"/>
      <c r="BN333" s="217"/>
      <c r="BO333" s="217"/>
      <c r="BP333" s="217"/>
      <c r="BQ333" s="217"/>
      <c r="BR333" s="217"/>
      <c r="BS333" s="217"/>
      <c r="BT333" s="217"/>
      <c r="BU333" s="217"/>
      <c r="BV333" s="217"/>
      <c r="BW333" s="217"/>
      <c r="BX333" s="217"/>
      <c r="BY333" s="217"/>
      <c r="BZ333" s="217"/>
      <c r="CA333" s="217"/>
      <c r="CB333" s="217"/>
      <c r="CC333" s="217"/>
      <c r="CD333" s="217"/>
      <c r="CE333" s="217"/>
      <c r="CF333" s="217"/>
      <c r="CG333" s="217"/>
      <c r="CH333" s="217"/>
      <c r="CI333" s="217"/>
      <c r="CJ333" s="217"/>
      <c r="CK333" s="217"/>
      <c r="CL333" s="217"/>
      <c r="CM333" s="217"/>
      <c r="CN333" s="217"/>
      <c r="CO333" s="217"/>
      <c r="CP333" s="217"/>
      <c r="CQ333" s="217"/>
      <c r="CR333" s="217"/>
      <c r="CS333" s="217"/>
      <c r="CT333" s="217"/>
      <c r="CU333" s="217"/>
      <c r="CV333" s="217"/>
      <c r="CW333" s="217"/>
      <c r="CX333" s="217"/>
      <c r="CY333" s="217"/>
      <c r="CZ333" s="217"/>
      <c r="DA333" s="217"/>
      <c r="DB333" s="217"/>
      <c r="DC333" s="217"/>
      <c r="DD333" s="217"/>
      <c r="DE333" s="217"/>
      <c r="DF333" s="217"/>
      <c r="DG333" s="217"/>
      <c r="DH333" s="217"/>
      <c r="DI333" s="217"/>
      <c r="DJ333" s="217"/>
      <c r="DK333" s="217"/>
      <c r="DL333" s="217"/>
      <c r="DM333" s="217"/>
      <c r="DN333" s="217"/>
      <c r="DO333" s="217"/>
    </row>
    <row r="334" spans="1:119" ht="12.75" customHeight="1">
      <c r="A334" s="11"/>
      <c r="B334" s="100"/>
      <c r="C334" s="11"/>
      <c r="D334" s="11"/>
      <c r="E334" s="11"/>
      <c r="F334" s="11"/>
      <c r="G334" s="11"/>
      <c r="H334" s="10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33"/>
      <c r="BN334" s="217"/>
      <c r="BO334" s="217"/>
      <c r="BP334" s="217"/>
      <c r="BQ334" s="217"/>
      <c r="BR334" s="217"/>
      <c r="BS334" s="217"/>
      <c r="BT334" s="217"/>
      <c r="BU334" s="217"/>
      <c r="BV334" s="217"/>
      <c r="BW334" s="217"/>
      <c r="BX334" s="217"/>
      <c r="BY334" s="217"/>
      <c r="BZ334" s="217"/>
      <c r="CA334" s="217"/>
      <c r="CB334" s="217"/>
      <c r="CC334" s="217"/>
      <c r="CD334" s="217"/>
      <c r="CE334" s="217"/>
      <c r="CF334" s="217"/>
      <c r="CG334" s="217"/>
      <c r="CH334" s="217"/>
      <c r="CI334" s="217"/>
      <c r="CJ334" s="217"/>
      <c r="CK334" s="217"/>
      <c r="CL334" s="217"/>
      <c r="CM334" s="217"/>
      <c r="CN334" s="217"/>
      <c r="CO334" s="217"/>
      <c r="CP334" s="217"/>
      <c r="CQ334" s="217"/>
      <c r="CR334" s="217"/>
      <c r="CS334" s="217"/>
      <c r="CT334" s="217"/>
      <c r="CU334" s="217"/>
      <c r="CV334" s="217"/>
      <c r="CW334" s="217"/>
      <c r="CX334" s="217"/>
      <c r="CY334" s="217"/>
      <c r="CZ334" s="217"/>
      <c r="DA334" s="217"/>
      <c r="DB334" s="217"/>
      <c r="DC334" s="217"/>
      <c r="DD334" s="217"/>
      <c r="DE334" s="217"/>
      <c r="DF334" s="217"/>
      <c r="DG334" s="217"/>
      <c r="DH334" s="217"/>
      <c r="DI334" s="217"/>
      <c r="DJ334" s="217"/>
      <c r="DK334" s="217"/>
      <c r="DL334" s="217"/>
      <c r="DM334" s="217"/>
      <c r="DN334" s="217"/>
      <c r="DO334" s="217"/>
    </row>
    <row r="335" spans="1:119" ht="12.75" customHeight="1">
      <c r="A335" s="11"/>
      <c r="B335" s="11"/>
      <c r="C335" s="11"/>
      <c r="D335" s="11"/>
      <c r="E335" s="11"/>
      <c r="F335" s="11"/>
      <c r="G335" s="102"/>
      <c r="H335" s="10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33"/>
      <c r="BN335" s="217"/>
      <c r="BO335" s="217"/>
      <c r="BP335" s="217"/>
      <c r="BQ335" s="217"/>
      <c r="BR335" s="217"/>
      <c r="BS335" s="217"/>
      <c r="BT335" s="217"/>
      <c r="BU335" s="217"/>
      <c r="BV335" s="217"/>
      <c r="BW335" s="217"/>
      <c r="BX335" s="217"/>
      <c r="BY335" s="217"/>
      <c r="BZ335" s="217"/>
      <c r="CA335" s="217"/>
      <c r="CB335" s="217"/>
      <c r="CC335" s="217"/>
      <c r="CD335" s="217"/>
      <c r="CE335" s="217"/>
      <c r="CF335" s="217"/>
      <c r="CG335" s="217"/>
      <c r="CH335" s="217"/>
      <c r="CI335" s="217"/>
      <c r="CJ335" s="217"/>
      <c r="CK335" s="217"/>
      <c r="CL335" s="217"/>
      <c r="CM335" s="217"/>
      <c r="CN335" s="217"/>
      <c r="CO335" s="217"/>
      <c r="CP335" s="217"/>
      <c r="CQ335" s="217"/>
      <c r="CR335" s="217"/>
      <c r="CS335" s="217"/>
      <c r="CT335" s="217"/>
      <c r="CU335" s="217"/>
      <c r="CV335" s="217"/>
      <c r="CW335" s="217"/>
      <c r="CX335" s="217"/>
      <c r="CY335" s="217"/>
      <c r="CZ335" s="217"/>
      <c r="DA335" s="217"/>
      <c r="DB335" s="217"/>
      <c r="DC335" s="217"/>
      <c r="DD335" s="217"/>
      <c r="DE335" s="217"/>
      <c r="DF335" s="217"/>
      <c r="DG335" s="217"/>
      <c r="DH335" s="217"/>
      <c r="DI335" s="217"/>
      <c r="DJ335" s="217"/>
      <c r="DK335" s="217"/>
      <c r="DL335" s="217"/>
      <c r="DM335" s="217"/>
      <c r="DN335" s="217"/>
      <c r="DO335" s="217"/>
    </row>
    <row r="336" spans="1:119" ht="12.75" customHeight="1">
      <c r="A336" s="11"/>
      <c r="B336" s="11"/>
      <c r="C336" s="11"/>
      <c r="D336" s="11"/>
      <c r="E336" s="11"/>
      <c r="F336" s="11"/>
      <c r="G336" s="11"/>
      <c r="H336" s="10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33"/>
      <c r="BN336" s="217"/>
      <c r="BO336" s="217"/>
      <c r="BP336" s="217"/>
      <c r="BQ336" s="217"/>
      <c r="BR336" s="217"/>
      <c r="BS336" s="217"/>
      <c r="BT336" s="217"/>
      <c r="BU336" s="217"/>
      <c r="BV336" s="217"/>
      <c r="BW336" s="217"/>
      <c r="BX336" s="217"/>
      <c r="BY336" s="217"/>
      <c r="BZ336" s="217"/>
      <c r="CA336" s="217"/>
      <c r="CB336" s="217"/>
      <c r="CC336" s="217"/>
      <c r="CD336" s="217"/>
      <c r="CE336" s="217"/>
      <c r="CF336" s="217"/>
      <c r="CG336" s="217"/>
      <c r="CH336" s="217"/>
      <c r="CI336" s="217"/>
      <c r="CJ336" s="217"/>
      <c r="CK336" s="217"/>
      <c r="CL336" s="217"/>
      <c r="CM336" s="217"/>
      <c r="CN336" s="217"/>
      <c r="CO336" s="217"/>
      <c r="CP336" s="217"/>
      <c r="CQ336" s="217"/>
      <c r="CR336" s="217"/>
      <c r="CS336" s="217"/>
      <c r="CT336" s="217"/>
      <c r="CU336" s="217"/>
      <c r="CV336" s="217"/>
      <c r="CW336" s="217"/>
      <c r="CX336" s="217"/>
      <c r="CY336" s="217"/>
      <c r="CZ336" s="217"/>
      <c r="DA336" s="217"/>
      <c r="DB336" s="217"/>
      <c r="DC336" s="217"/>
      <c r="DD336" s="217"/>
      <c r="DE336" s="217"/>
      <c r="DF336" s="217"/>
      <c r="DG336" s="217"/>
      <c r="DH336" s="217"/>
      <c r="DI336" s="217"/>
      <c r="DJ336" s="217"/>
      <c r="DK336" s="217"/>
      <c r="DL336" s="217"/>
      <c r="DM336" s="217"/>
      <c r="DN336" s="217"/>
      <c r="DO336" s="217"/>
    </row>
    <row r="337" spans="1:119" ht="12.75" customHeight="1" thickBot="1">
      <c r="A337" s="11"/>
      <c r="B337" s="11"/>
      <c r="C337" s="11"/>
      <c r="D337" s="11"/>
      <c r="E337" s="11"/>
      <c r="F337" s="11"/>
      <c r="G337" s="11"/>
      <c r="H337" s="10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33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BN337" s="217"/>
      <c r="BO337" s="217"/>
      <c r="BP337" s="217"/>
      <c r="BQ337" s="217"/>
      <c r="BR337" s="217"/>
      <c r="BS337" s="217"/>
      <c r="BT337" s="217"/>
      <c r="BU337" s="217"/>
      <c r="BV337" s="217"/>
      <c r="BW337" s="217"/>
      <c r="BX337" s="217"/>
      <c r="BY337" s="217"/>
      <c r="BZ337" s="217"/>
      <c r="CA337" s="217"/>
      <c r="CB337" s="217"/>
      <c r="CC337" s="217"/>
      <c r="CD337" s="217"/>
      <c r="CE337" s="217"/>
      <c r="CF337" s="217"/>
      <c r="CG337" s="217"/>
      <c r="CH337" s="217"/>
      <c r="CI337" s="217"/>
      <c r="CJ337" s="217"/>
      <c r="CK337" s="217"/>
      <c r="CL337" s="217"/>
      <c r="CM337" s="217"/>
      <c r="CN337" s="217"/>
      <c r="CO337" s="217"/>
      <c r="CP337" s="217"/>
      <c r="CQ337" s="217"/>
      <c r="CR337" s="217"/>
      <c r="CS337" s="217"/>
      <c r="CT337" s="217"/>
      <c r="CU337" s="217"/>
      <c r="CV337" s="217"/>
      <c r="CW337" s="217"/>
      <c r="CX337" s="217"/>
      <c r="CY337" s="217"/>
      <c r="CZ337" s="217"/>
      <c r="DA337" s="217"/>
      <c r="DB337" s="217"/>
      <c r="DC337" s="217"/>
      <c r="DD337" s="217"/>
      <c r="DE337" s="217"/>
      <c r="DF337" s="217"/>
      <c r="DG337" s="217"/>
      <c r="DH337" s="217"/>
      <c r="DI337" s="217"/>
      <c r="DJ337" s="217"/>
      <c r="DK337" s="217"/>
      <c r="DL337" s="217"/>
      <c r="DM337" s="217"/>
      <c r="DN337" s="217"/>
      <c r="DO337" s="217"/>
    </row>
    <row r="338" spans="1:119" ht="12.75" customHeight="1" thickBot="1">
      <c r="A338" s="11"/>
      <c r="B338" s="11"/>
      <c r="C338" s="11"/>
      <c r="D338" s="11"/>
      <c r="E338" s="11"/>
      <c r="F338" s="11"/>
      <c r="G338" s="103" t="s">
        <v>165</v>
      </c>
      <c r="H338" s="104"/>
      <c r="I338" s="105">
        <f aca="true" t="shared" si="41" ref="I338:V338">SUM(I9:I249)</f>
        <v>62</v>
      </c>
      <c r="J338" s="105">
        <f t="shared" si="41"/>
        <v>6</v>
      </c>
      <c r="K338" s="105">
        <f t="shared" si="41"/>
        <v>1746</v>
      </c>
      <c r="L338" s="105">
        <f t="shared" si="41"/>
        <v>1602</v>
      </c>
      <c r="M338" s="105">
        <f t="shared" si="41"/>
        <v>144</v>
      </c>
      <c r="N338" s="105">
        <f t="shared" si="41"/>
        <v>5495</v>
      </c>
      <c r="O338" s="105">
        <f t="shared" si="41"/>
        <v>4999</v>
      </c>
      <c r="P338" s="105">
        <f t="shared" si="41"/>
        <v>496</v>
      </c>
      <c r="Q338" s="106">
        <f t="shared" si="41"/>
        <v>91220.65000000002</v>
      </c>
      <c r="R338" s="106">
        <f t="shared" si="41"/>
        <v>80010.81000000003</v>
      </c>
      <c r="S338" s="106">
        <f t="shared" si="41"/>
        <v>11209.840000000002</v>
      </c>
      <c r="T338" s="106">
        <f t="shared" si="41"/>
        <v>36527.26000000001</v>
      </c>
      <c r="U338" s="106">
        <f t="shared" si="41"/>
        <v>28205.819999999996</v>
      </c>
      <c r="V338" s="106">
        <f t="shared" si="41"/>
        <v>8321.440000000002</v>
      </c>
      <c r="W338" s="105"/>
      <c r="X338" s="174"/>
      <c r="Y338" s="174"/>
      <c r="Z338" s="39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BQ338" s="217"/>
      <c r="BR338" s="217"/>
      <c r="BS338" s="217"/>
      <c r="BT338" s="217"/>
      <c r="BU338" s="217"/>
      <c r="BV338" s="217"/>
      <c r="BW338" s="217"/>
      <c r="BX338" s="217"/>
      <c r="BY338" s="217"/>
      <c r="BZ338" s="217"/>
      <c r="CA338" s="217"/>
      <c r="CB338" s="217"/>
      <c r="CC338" s="217"/>
      <c r="CD338" s="217"/>
      <c r="CE338" s="217"/>
      <c r="CF338" s="217"/>
      <c r="CG338" s="217"/>
      <c r="CH338" s="217"/>
      <c r="CI338" s="217"/>
      <c r="CJ338" s="217"/>
      <c r="CK338" s="217"/>
      <c r="CL338" s="217"/>
      <c r="CM338" s="217"/>
      <c r="CN338" s="217"/>
      <c r="CO338" s="217"/>
      <c r="CP338" s="217"/>
      <c r="CQ338" s="217"/>
      <c r="CR338" s="217"/>
      <c r="CS338" s="217"/>
      <c r="CT338" s="217"/>
      <c r="CU338" s="217"/>
      <c r="CV338" s="217"/>
      <c r="CW338" s="217"/>
      <c r="CX338" s="217"/>
      <c r="CY338" s="217"/>
      <c r="CZ338" s="217"/>
      <c r="DA338" s="217"/>
      <c r="DB338" s="217"/>
      <c r="DC338" s="217"/>
      <c r="DD338" s="217"/>
      <c r="DE338" s="217"/>
      <c r="DF338" s="217"/>
      <c r="DG338" s="217"/>
      <c r="DH338" s="217"/>
      <c r="DI338" s="217"/>
      <c r="DJ338" s="217"/>
      <c r="DK338" s="217"/>
      <c r="DL338" s="217"/>
      <c r="DM338" s="217"/>
      <c r="DN338" s="217"/>
      <c r="DO338" s="217"/>
    </row>
    <row r="339" spans="1:119" ht="12.75" customHeight="1" thickBot="1">
      <c r="A339" s="11"/>
      <c r="B339" s="11"/>
      <c r="C339" s="11"/>
      <c r="D339" s="11"/>
      <c r="E339" s="11"/>
      <c r="F339" s="11"/>
      <c r="G339" s="108" t="s">
        <v>166</v>
      </c>
      <c r="H339" s="85"/>
      <c r="I339" s="105">
        <f aca="true" t="shared" si="42" ref="I339:V339">SUM(I250:I285)</f>
        <v>23</v>
      </c>
      <c r="J339" s="105">
        <f t="shared" si="42"/>
        <v>2</v>
      </c>
      <c r="K339" s="105">
        <f t="shared" si="42"/>
        <v>129</v>
      </c>
      <c r="L339" s="105">
        <f t="shared" si="42"/>
        <v>125</v>
      </c>
      <c r="M339" s="105">
        <f t="shared" si="42"/>
        <v>4</v>
      </c>
      <c r="N339" s="105">
        <f t="shared" si="42"/>
        <v>405</v>
      </c>
      <c r="O339" s="105">
        <f t="shared" si="42"/>
        <v>388</v>
      </c>
      <c r="P339" s="105">
        <f t="shared" si="42"/>
        <v>17</v>
      </c>
      <c r="Q339" s="106">
        <f t="shared" si="42"/>
        <v>6205.740000000001</v>
      </c>
      <c r="R339" s="106">
        <f t="shared" si="42"/>
        <v>5899.100000000001</v>
      </c>
      <c r="S339" s="106">
        <f t="shared" si="42"/>
        <v>306.64</v>
      </c>
      <c r="T339" s="106">
        <f t="shared" si="42"/>
        <v>236.67</v>
      </c>
      <c r="U339" s="106">
        <f t="shared" si="42"/>
        <v>236.67</v>
      </c>
      <c r="V339" s="106">
        <f t="shared" si="42"/>
        <v>0</v>
      </c>
      <c r="W339" s="105"/>
      <c r="X339" s="174"/>
      <c r="Y339" s="174"/>
      <c r="Z339" s="39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BQ339" s="217"/>
      <c r="BR339" s="217"/>
      <c r="BS339" s="217"/>
      <c r="BT339" s="217"/>
      <c r="BU339" s="217"/>
      <c r="BV339" s="217"/>
      <c r="BW339" s="217"/>
      <c r="BX339" s="217"/>
      <c r="BY339" s="217"/>
      <c r="BZ339" s="217"/>
      <c r="CA339" s="217"/>
      <c r="CB339" s="217"/>
      <c r="CC339" s="217"/>
      <c r="CD339" s="217"/>
      <c r="CE339" s="217"/>
      <c r="CF339" s="217"/>
      <c r="CG339" s="217"/>
      <c r="CH339" s="217"/>
      <c r="CI339" s="217"/>
      <c r="CJ339" s="217"/>
      <c r="CK339" s="217"/>
      <c r="CL339" s="217"/>
      <c r="CM339" s="217"/>
      <c r="CN339" s="217"/>
      <c r="CO339" s="217"/>
      <c r="CP339" s="217"/>
      <c r="CQ339" s="217"/>
      <c r="CR339" s="217"/>
      <c r="CS339" s="217"/>
      <c r="CT339" s="217"/>
      <c r="CU339" s="217"/>
      <c r="CV339" s="217"/>
      <c r="CW339" s="217"/>
      <c r="CX339" s="217"/>
      <c r="CY339" s="217"/>
      <c r="CZ339" s="217"/>
      <c r="DA339" s="217"/>
      <c r="DB339" s="217"/>
      <c r="DC339" s="217"/>
      <c r="DD339" s="217"/>
      <c r="DE339" s="217"/>
      <c r="DF339" s="217"/>
      <c r="DG339" s="217"/>
      <c r="DH339" s="217"/>
      <c r="DI339" s="217"/>
      <c r="DJ339" s="217"/>
      <c r="DK339" s="217"/>
      <c r="DL339" s="217"/>
      <c r="DM339" s="217"/>
      <c r="DN339" s="217"/>
      <c r="DO339" s="217"/>
    </row>
    <row r="340" spans="1:119" ht="12.75" customHeight="1" thickBot="1">
      <c r="A340" s="11"/>
      <c r="B340" s="11"/>
      <c r="C340" s="11"/>
      <c r="D340" s="11"/>
      <c r="E340" s="11"/>
      <c r="F340" s="11"/>
      <c r="G340" s="109" t="s">
        <v>167</v>
      </c>
      <c r="H340" s="110"/>
      <c r="I340" s="105">
        <f aca="true" t="shared" si="43" ref="I340:V340">SUM(I287:I314)</f>
        <v>11</v>
      </c>
      <c r="J340" s="105">
        <f t="shared" si="43"/>
        <v>1</v>
      </c>
      <c r="K340" s="105">
        <f t="shared" si="43"/>
        <v>79</v>
      </c>
      <c r="L340" s="105">
        <f t="shared" si="43"/>
        <v>72</v>
      </c>
      <c r="M340" s="105">
        <f t="shared" si="43"/>
        <v>7</v>
      </c>
      <c r="N340" s="105">
        <f t="shared" si="43"/>
        <v>245</v>
      </c>
      <c r="O340" s="105">
        <f t="shared" si="43"/>
        <v>225</v>
      </c>
      <c r="P340" s="105">
        <f t="shared" si="43"/>
        <v>20</v>
      </c>
      <c r="Q340" s="106">
        <f t="shared" si="43"/>
        <v>4188.55</v>
      </c>
      <c r="R340" s="106">
        <f t="shared" si="43"/>
        <v>3605.14</v>
      </c>
      <c r="S340" s="106">
        <f t="shared" si="43"/>
        <v>583.41</v>
      </c>
      <c r="T340" s="106">
        <f t="shared" si="43"/>
        <v>511.70000000000005</v>
      </c>
      <c r="U340" s="106">
        <f t="shared" si="43"/>
        <v>189.5</v>
      </c>
      <c r="V340" s="106">
        <f t="shared" si="43"/>
        <v>322.2</v>
      </c>
      <c r="W340" s="105"/>
      <c r="X340" s="174"/>
      <c r="Y340" s="174"/>
      <c r="Z340" s="39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BQ340" s="217"/>
      <c r="BR340" s="217"/>
      <c r="BS340" s="217"/>
      <c r="BT340" s="217"/>
      <c r="BU340" s="217"/>
      <c r="BV340" s="217"/>
      <c r="BW340" s="217"/>
      <c r="BX340" s="217"/>
      <c r="BY340" s="217"/>
      <c r="BZ340" s="217"/>
      <c r="CA340" s="217"/>
      <c r="CB340" s="217"/>
      <c r="CC340" s="217"/>
      <c r="CD340" s="217"/>
      <c r="CE340" s="217"/>
      <c r="CF340" s="217"/>
      <c r="CG340" s="217"/>
      <c r="CH340" s="217"/>
      <c r="CI340" s="217"/>
      <c r="CJ340" s="217"/>
      <c r="CK340" s="217"/>
      <c r="CL340" s="217"/>
      <c r="CM340" s="217"/>
      <c r="CN340" s="217"/>
      <c r="CO340" s="217"/>
      <c r="CP340" s="217"/>
      <c r="CQ340" s="217"/>
      <c r="CR340" s="217"/>
      <c r="CS340" s="217"/>
      <c r="CT340" s="217"/>
      <c r="CU340" s="217"/>
      <c r="CV340" s="217"/>
      <c r="CW340" s="217"/>
      <c r="CX340" s="217"/>
      <c r="CY340" s="217"/>
      <c r="CZ340" s="217"/>
      <c r="DA340" s="217"/>
      <c r="DB340" s="217"/>
      <c r="DC340" s="217"/>
      <c r="DD340" s="217"/>
      <c r="DE340" s="217"/>
      <c r="DF340" s="217"/>
      <c r="DG340" s="217"/>
      <c r="DH340" s="217"/>
      <c r="DI340" s="217"/>
      <c r="DJ340" s="217"/>
      <c r="DK340" s="217"/>
      <c r="DL340" s="217"/>
      <c r="DM340" s="217"/>
      <c r="DN340" s="217"/>
      <c r="DO340" s="217"/>
    </row>
    <row r="341" spans="1:119" ht="12.75" customHeight="1" thickBot="1">
      <c r="A341" s="11"/>
      <c r="B341" s="11"/>
      <c r="C341" s="11"/>
      <c r="D341" s="11"/>
      <c r="E341" s="11"/>
      <c r="F341" s="11"/>
      <c r="G341" s="108" t="s">
        <v>168</v>
      </c>
      <c r="H341" s="85"/>
      <c r="I341" s="105">
        <f aca="true" t="shared" si="44" ref="I341:L342">SUM(I315:I315)</f>
        <v>1</v>
      </c>
      <c r="J341" s="105">
        <f t="shared" si="44"/>
        <v>0</v>
      </c>
      <c r="K341" s="105">
        <f t="shared" si="44"/>
        <v>4</v>
      </c>
      <c r="L341" s="105">
        <f t="shared" si="44"/>
        <v>4</v>
      </c>
      <c r="M341" s="107">
        <f>SUM(M320:M320)</f>
        <v>0</v>
      </c>
      <c r="N341" s="105">
        <f aca="true" t="shared" si="45" ref="N341:V341">SUM(N315:N315)</f>
        <v>11</v>
      </c>
      <c r="O341" s="105">
        <f t="shared" si="45"/>
        <v>11</v>
      </c>
      <c r="P341" s="105">
        <f t="shared" si="45"/>
        <v>0</v>
      </c>
      <c r="Q341" s="106">
        <f t="shared" si="45"/>
        <v>163.97</v>
      </c>
      <c r="R341" s="106">
        <f t="shared" si="45"/>
        <v>163.97</v>
      </c>
      <c r="S341" s="106">
        <f t="shared" si="45"/>
        <v>0</v>
      </c>
      <c r="T341" s="106">
        <f t="shared" si="45"/>
        <v>0</v>
      </c>
      <c r="U341" s="106">
        <f t="shared" si="45"/>
        <v>0</v>
      </c>
      <c r="V341" s="106">
        <f t="shared" si="45"/>
        <v>0</v>
      </c>
      <c r="W341" s="105"/>
      <c r="X341" s="174"/>
      <c r="Y341" s="174"/>
      <c r="Z341" s="39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BQ341" s="217"/>
      <c r="BR341" s="217"/>
      <c r="BS341" s="217"/>
      <c r="BT341" s="217"/>
      <c r="BU341" s="217"/>
      <c r="BV341" s="217"/>
      <c r="BW341" s="217"/>
      <c r="BX341" s="217"/>
      <c r="BY341" s="217"/>
      <c r="BZ341" s="217"/>
      <c r="CA341" s="217"/>
      <c r="CB341" s="217"/>
      <c r="CC341" s="217"/>
      <c r="CD341" s="217"/>
      <c r="CE341" s="217"/>
      <c r="CF341" s="217"/>
      <c r="CG341" s="217"/>
      <c r="CH341" s="217"/>
      <c r="CI341" s="217"/>
      <c r="CJ341" s="217"/>
      <c r="CK341" s="217"/>
      <c r="CL341" s="217"/>
      <c r="CM341" s="217"/>
      <c r="CN341" s="217"/>
      <c r="CO341" s="217"/>
      <c r="CP341" s="217"/>
      <c r="CQ341" s="217"/>
      <c r="CR341" s="217"/>
      <c r="CS341" s="217"/>
      <c r="CT341" s="217"/>
      <c r="CU341" s="217"/>
      <c r="CV341" s="217"/>
      <c r="CW341" s="217"/>
      <c r="CX341" s="217"/>
      <c r="CY341" s="217"/>
      <c r="CZ341" s="217"/>
      <c r="DA341" s="217"/>
      <c r="DB341" s="217"/>
      <c r="DC341" s="217"/>
      <c r="DD341" s="217"/>
      <c r="DE341" s="217"/>
      <c r="DF341" s="217"/>
      <c r="DG341" s="217"/>
      <c r="DH341" s="217"/>
      <c r="DI341" s="217"/>
      <c r="DJ341" s="217"/>
      <c r="DK341" s="217"/>
      <c r="DL341" s="217"/>
      <c r="DM341" s="217"/>
      <c r="DN341" s="217"/>
      <c r="DO341" s="217"/>
    </row>
    <row r="342" spans="1:119" ht="12.75" customHeight="1" thickBot="1">
      <c r="A342" s="11"/>
      <c r="B342" s="11"/>
      <c r="C342" s="11"/>
      <c r="D342" s="11"/>
      <c r="E342" s="11"/>
      <c r="F342" s="11"/>
      <c r="G342" s="109" t="s">
        <v>169</v>
      </c>
      <c r="H342" s="110"/>
      <c r="I342" s="105">
        <f t="shared" si="44"/>
        <v>0</v>
      </c>
      <c r="J342" s="105">
        <f t="shared" si="44"/>
        <v>0</v>
      </c>
      <c r="K342" s="105">
        <f t="shared" si="44"/>
        <v>5</v>
      </c>
      <c r="L342" s="105">
        <f t="shared" si="44"/>
        <v>5</v>
      </c>
      <c r="M342" s="105">
        <f>SUM(M316:M316)</f>
        <v>0</v>
      </c>
      <c r="N342" s="105">
        <f aca="true" t="shared" si="46" ref="N342:V342">SUM(N316:N316)</f>
        <v>15</v>
      </c>
      <c r="O342" s="105">
        <f t="shared" si="46"/>
        <v>15</v>
      </c>
      <c r="P342" s="105">
        <f t="shared" si="46"/>
        <v>0</v>
      </c>
      <c r="Q342" s="106">
        <f t="shared" si="46"/>
        <v>195.31</v>
      </c>
      <c r="R342" s="106">
        <f t="shared" si="46"/>
        <v>195.31</v>
      </c>
      <c r="S342" s="106">
        <f t="shared" si="46"/>
        <v>0</v>
      </c>
      <c r="T342" s="106">
        <f t="shared" si="46"/>
        <v>0</v>
      </c>
      <c r="U342" s="106">
        <f t="shared" si="46"/>
        <v>0</v>
      </c>
      <c r="V342" s="106">
        <f t="shared" si="46"/>
        <v>0</v>
      </c>
      <c r="W342" s="105"/>
      <c r="X342" s="174"/>
      <c r="Y342" s="174"/>
      <c r="Z342" s="39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BQ342" s="217"/>
      <c r="BR342" s="217"/>
      <c r="BS342" s="217"/>
      <c r="BT342" s="217"/>
      <c r="BU342" s="217"/>
      <c r="BV342" s="217"/>
      <c r="BW342" s="217"/>
      <c r="BX342" s="217"/>
      <c r="BY342" s="217"/>
      <c r="BZ342" s="217"/>
      <c r="CA342" s="217"/>
      <c r="CB342" s="217"/>
      <c r="CC342" s="217"/>
      <c r="CD342" s="217"/>
      <c r="CE342" s="217"/>
      <c r="CF342" s="217"/>
      <c r="CG342" s="217"/>
      <c r="CH342" s="217"/>
      <c r="CI342" s="217"/>
      <c r="CJ342" s="217"/>
      <c r="CK342" s="217"/>
      <c r="CL342" s="217"/>
      <c r="CM342" s="217"/>
      <c r="CN342" s="217"/>
      <c r="CO342" s="217"/>
      <c r="CP342" s="217"/>
      <c r="CQ342" s="217"/>
      <c r="CR342" s="217"/>
      <c r="CS342" s="217"/>
      <c r="CT342" s="217"/>
      <c r="CU342" s="217"/>
      <c r="CV342" s="217"/>
      <c r="CW342" s="217"/>
      <c r="CX342" s="217"/>
      <c r="CY342" s="217"/>
      <c r="CZ342" s="217"/>
      <c r="DA342" s="217"/>
      <c r="DB342" s="217"/>
      <c r="DC342" s="217"/>
      <c r="DD342" s="217"/>
      <c r="DE342" s="217"/>
      <c r="DF342" s="217"/>
      <c r="DG342" s="217"/>
      <c r="DH342" s="217"/>
      <c r="DI342" s="217"/>
      <c r="DJ342" s="217"/>
      <c r="DK342" s="217"/>
      <c r="DL342" s="217"/>
      <c r="DM342" s="217"/>
      <c r="DN342" s="217"/>
      <c r="DO342" s="217"/>
    </row>
    <row r="343" spans="1:119" ht="12.75" customHeight="1" thickBot="1">
      <c r="A343" s="11"/>
      <c r="B343" s="11"/>
      <c r="C343" s="11"/>
      <c r="D343" s="11"/>
      <c r="E343" s="11"/>
      <c r="F343" s="11"/>
      <c r="G343" s="108" t="s">
        <v>170</v>
      </c>
      <c r="H343" s="85"/>
      <c r="I343" s="105">
        <f>SUM(I317:I317)</f>
        <v>0</v>
      </c>
      <c r="J343" s="105">
        <f>SUM(J317:J317)</f>
        <v>0</v>
      </c>
      <c r="K343" s="105">
        <f>SUM(K317:K317)</f>
        <v>5</v>
      </c>
      <c r="L343" s="105">
        <f>SUM(L317:L317)</f>
        <v>5</v>
      </c>
      <c r="M343" s="105">
        <f>SUM(M317:M317)</f>
        <v>0</v>
      </c>
      <c r="N343" s="105">
        <f aca="true" t="shared" si="47" ref="N343:V343">SUM(N317:N317)</f>
        <v>15</v>
      </c>
      <c r="O343" s="105">
        <f t="shared" si="47"/>
        <v>15</v>
      </c>
      <c r="P343" s="105">
        <f t="shared" si="47"/>
        <v>0</v>
      </c>
      <c r="Q343" s="106">
        <f t="shared" si="47"/>
        <v>187.19</v>
      </c>
      <c r="R343" s="106">
        <f t="shared" si="47"/>
        <v>187.19</v>
      </c>
      <c r="S343" s="106">
        <f t="shared" si="47"/>
        <v>0</v>
      </c>
      <c r="T343" s="106">
        <f t="shared" si="47"/>
        <v>0</v>
      </c>
      <c r="U343" s="106">
        <f t="shared" si="47"/>
        <v>0</v>
      </c>
      <c r="V343" s="106">
        <f t="shared" si="47"/>
        <v>0</v>
      </c>
      <c r="W343" s="105"/>
      <c r="X343" s="174"/>
      <c r="Y343" s="174"/>
      <c r="Z343" s="39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BQ343" s="217"/>
      <c r="BR343" s="217"/>
      <c r="BS343" s="217"/>
      <c r="BT343" s="217"/>
      <c r="BU343" s="217"/>
      <c r="BV343" s="217"/>
      <c r="BW343" s="217"/>
      <c r="BX343" s="217"/>
      <c r="BY343" s="217"/>
      <c r="BZ343" s="217"/>
      <c r="CA343" s="217"/>
      <c r="CB343" s="217"/>
      <c r="CC343" s="217"/>
      <c r="CD343" s="217"/>
      <c r="CE343" s="217"/>
      <c r="CF343" s="217"/>
      <c r="CG343" s="217"/>
      <c r="CH343" s="217"/>
      <c r="CI343" s="217"/>
      <c r="CJ343" s="217"/>
      <c r="CK343" s="217"/>
      <c r="CL343" s="217"/>
      <c r="CM343" s="217"/>
      <c r="CN343" s="217"/>
      <c r="CO343" s="217"/>
      <c r="CP343" s="217"/>
      <c r="CQ343" s="217"/>
      <c r="CR343" s="217"/>
      <c r="CS343" s="217"/>
      <c r="CT343" s="217"/>
      <c r="CU343" s="217"/>
      <c r="CV343" s="217"/>
      <c r="CW343" s="217"/>
      <c r="CX343" s="217"/>
      <c r="CY343" s="217"/>
      <c r="CZ343" s="217"/>
      <c r="DA343" s="217"/>
      <c r="DB343" s="217"/>
      <c r="DC343" s="217"/>
      <c r="DD343" s="217"/>
      <c r="DE343" s="217"/>
      <c r="DF343" s="217"/>
      <c r="DG343" s="217"/>
      <c r="DH343" s="217"/>
      <c r="DI343" s="217"/>
      <c r="DJ343" s="217"/>
      <c r="DK343" s="217"/>
      <c r="DL343" s="217"/>
      <c r="DM343" s="217"/>
      <c r="DN343" s="217"/>
      <c r="DO343" s="217"/>
    </row>
    <row r="344" spans="1:119" ht="12.75" customHeight="1" thickBot="1">
      <c r="A344" s="11"/>
      <c r="B344" s="11"/>
      <c r="C344" s="11"/>
      <c r="D344" s="11"/>
      <c r="E344" s="11"/>
      <c r="F344" s="11"/>
      <c r="G344" s="108" t="s">
        <v>171</v>
      </c>
      <c r="H344" s="85"/>
      <c r="I344" s="105">
        <f aca="true" t="shared" si="48" ref="I344:V344">SUM(I318:I318)</f>
        <v>1</v>
      </c>
      <c r="J344" s="105">
        <f t="shared" si="48"/>
        <v>0</v>
      </c>
      <c r="K344" s="105">
        <f t="shared" si="48"/>
        <v>1</v>
      </c>
      <c r="L344" s="105">
        <f t="shared" si="48"/>
        <v>1</v>
      </c>
      <c r="M344" s="105">
        <f t="shared" si="48"/>
        <v>0</v>
      </c>
      <c r="N344" s="105">
        <f t="shared" si="48"/>
        <v>4</v>
      </c>
      <c r="O344" s="105">
        <f t="shared" si="48"/>
        <v>4</v>
      </c>
      <c r="P344" s="105">
        <f t="shared" si="48"/>
        <v>0</v>
      </c>
      <c r="Q344" s="106">
        <f t="shared" si="48"/>
        <v>71.63</v>
      </c>
      <c r="R344" s="106">
        <f t="shared" si="48"/>
        <v>71.63</v>
      </c>
      <c r="S344" s="106">
        <f t="shared" si="48"/>
        <v>0</v>
      </c>
      <c r="T344" s="106">
        <f t="shared" si="48"/>
        <v>0</v>
      </c>
      <c r="U344" s="106">
        <f t="shared" si="48"/>
        <v>0</v>
      </c>
      <c r="V344" s="106">
        <f t="shared" si="48"/>
        <v>0</v>
      </c>
      <c r="W344" s="105"/>
      <c r="X344" s="174"/>
      <c r="Y344" s="174"/>
      <c r="Z344" s="39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BQ344" s="217"/>
      <c r="BR344" s="217"/>
      <c r="BS344" s="217"/>
      <c r="BT344" s="217"/>
      <c r="BU344" s="217"/>
      <c r="BV344" s="217"/>
      <c r="BW344" s="217"/>
      <c r="BX344" s="217"/>
      <c r="BY344" s="217"/>
      <c r="BZ344" s="217"/>
      <c r="CA344" s="217"/>
      <c r="CB344" s="217"/>
      <c r="CC344" s="217"/>
      <c r="CD344" s="217"/>
      <c r="CE344" s="217"/>
      <c r="CF344" s="217"/>
      <c r="CG344" s="217"/>
      <c r="CH344" s="217"/>
      <c r="CI344" s="217"/>
      <c r="CJ344" s="217"/>
      <c r="CK344" s="217"/>
      <c r="CL344" s="217"/>
      <c r="CM344" s="217"/>
      <c r="CN344" s="217"/>
      <c r="CO344" s="217"/>
      <c r="CP344" s="217"/>
      <c r="CQ344" s="217"/>
      <c r="CR344" s="217"/>
      <c r="CS344" s="217"/>
      <c r="CT344" s="217"/>
      <c r="CU344" s="217"/>
      <c r="CV344" s="217"/>
      <c r="CW344" s="217"/>
      <c r="CX344" s="217"/>
      <c r="CY344" s="217"/>
      <c r="CZ344" s="217"/>
      <c r="DA344" s="217"/>
      <c r="DB344" s="217"/>
      <c r="DC344" s="217"/>
      <c r="DD344" s="217"/>
      <c r="DE344" s="217"/>
      <c r="DF344" s="217"/>
      <c r="DG344" s="217"/>
      <c r="DH344" s="217"/>
      <c r="DI344" s="217"/>
      <c r="DJ344" s="217"/>
      <c r="DK344" s="217"/>
      <c r="DL344" s="217"/>
      <c r="DM344" s="217"/>
      <c r="DN344" s="217"/>
      <c r="DO344" s="217"/>
    </row>
    <row r="345" spans="1:119" ht="12.75" customHeight="1" thickBot="1">
      <c r="A345" s="11"/>
      <c r="B345" s="11"/>
      <c r="C345" s="11"/>
      <c r="D345" s="11"/>
      <c r="E345" s="11"/>
      <c r="F345" s="11"/>
      <c r="G345" s="108" t="s">
        <v>172</v>
      </c>
      <c r="H345" s="85"/>
      <c r="I345" s="105">
        <f aca="true" t="shared" si="49" ref="I345:V345">SUM(I319:I321)</f>
        <v>0</v>
      </c>
      <c r="J345" s="105">
        <f t="shared" si="49"/>
        <v>0</v>
      </c>
      <c r="K345" s="105">
        <f t="shared" si="49"/>
        <v>3</v>
      </c>
      <c r="L345" s="105">
        <f t="shared" si="49"/>
        <v>2</v>
      </c>
      <c r="M345" s="105">
        <f t="shared" si="49"/>
        <v>1</v>
      </c>
      <c r="N345" s="105">
        <f t="shared" si="49"/>
        <v>12</v>
      </c>
      <c r="O345" s="105">
        <f t="shared" si="49"/>
        <v>7</v>
      </c>
      <c r="P345" s="105">
        <f t="shared" si="49"/>
        <v>5</v>
      </c>
      <c r="Q345" s="106">
        <f t="shared" si="49"/>
        <v>242.20999999999998</v>
      </c>
      <c r="R345" s="106">
        <f t="shared" si="49"/>
        <v>117.47999999999999</v>
      </c>
      <c r="S345" s="106">
        <f t="shared" si="49"/>
        <v>124.73</v>
      </c>
      <c r="T345" s="106">
        <f t="shared" si="49"/>
        <v>65.35999999999999</v>
      </c>
      <c r="U345" s="106">
        <f t="shared" si="49"/>
        <v>65.35999999999999</v>
      </c>
      <c r="V345" s="106">
        <f t="shared" si="49"/>
        <v>0</v>
      </c>
      <c r="W345" s="105"/>
      <c r="X345" s="174"/>
      <c r="Y345" s="174"/>
      <c r="Z345" s="39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  <c r="CW345" s="217"/>
      <c r="CX345" s="217"/>
      <c r="CY345" s="217"/>
      <c r="CZ345" s="217"/>
      <c r="DA345" s="217"/>
      <c r="DB345" s="217"/>
      <c r="DC345" s="217"/>
      <c r="DD345" s="217"/>
      <c r="DE345" s="217"/>
      <c r="DF345" s="217"/>
      <c r="DG345" s="217"/>
      <c r="DH345" s="217"/>
      <c r="DI345" s="217"/>
      <c r="DJ345" s="217"/>
      <c r="DK345" s="217"/>
      <c r="DL345" s="217"/>
      <c r="DM345" s="217"/>
      <c r="DN345" s="217"/>
      <c r="DO345" s="217"/>
    </row>
    <row r="346" spans="1:119" ht="12.75" customHeight="1" thickBot="1">
      <c r="A346" s="11"/>
      <c r="B346" s="11"/>
      <c r="C346" s="11"/>
      <c r="D346" s="11"/>
      <c r="E346" s="11"/>
      <c r="F346" s="11"/>
      <c r="G346" s="108" t="s">
        <v>184</v>
      </c>
      <c r="H346" s="91"/>
      <c r="I346" s="105">
        <f aca="true" t="shared" si="50" ref="I346:V346">SUM(I322:I322)</f>
        <v>0</v>
      </c>
      <c r="J346" s="105">
        <f t="shared" si="50"/>
        <v>0</v>
      </c>
      <c r="K346" s="105">
        <f t="shared" si="50"/>
        <v>1</v>
      </c>
      <c r="L346" s="105">
        <f t="shared" si="50"/>
        <v>1</v>
      </c>
      <c r="M346" s="105">
        <f t="shared" si="50"/>
        <v>0</v>
      </c>
      <c r="N346" s="105">
        <f t="shared" si="50"/>
        <v>3</v>
      </c>
      <c r="O346" s="105">
        <f t="shared" si="50"/>
        <v>3</v>
      </c>
      <c r="P346" s="105">
        <f t="shared" si="50"/>
        <v>0</v>
      </c>
      <c r="Q346" s="106">
        <f t="shared" si="50"/>
        <v>40.7</v>
      </c>
      <c r="R346" s="106">
        <f t="shared" si="50"/>
        <v>40.7</v>
      </c>
      <c r="S346" s="106">
        <f t="shared" si="50"/>
        <v>0</v>
      </c>
      <c r="T346" s="106">
        <f t="shared" si="50"/>
        <v>0</v>
      </c>
      <c r="U346" s="106">
        <f t="shared" si="50"/>
        <v>0</v>
      </c>
      <c r="V346" s="106">
        <f t="shared" si="50"/>
        <v>0</v>
      </c>
      <c r="W346" s="105"/>
      <c r="X346" s="174"/>
      <c r="Y346" s="174"/>
      <c r="Z346" s="39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BQ346" s="217"/>
      <c r="BR346" s="217"/>
      <c r="BS346" s="217"/>
      <c r="BT346" s="217"/>
      <c r="BU346" s="217"/>
      <c r="BV346" s="217"/>
      <c r="BW346" s="217"/>
      <c r="BX346" s="217"/>
      <c r="BY346" s="217"/>
      <c r="BZ346" s="217"/>
      <c r="CA346" s="217"/>
      <c r="CB346" s="217"/>
      <c r="CC346" s="217"/>
      <c r="CD346" s="217"/>
      <c r="CE346" s="217"/>
      <c r="CF346" s="217"/>
      <c r="CG346" s="217"/>
      <c r="CH346" s="217"/>
      <c r="CI346" s="217"/>
      <c r="CJ346" s="217"/>
      <c r="CK346" s="217"/>
      <c r="CL346" s="217"/>
      <c r="CM346" s="217"/>
      <c r="CN346" s="217"/>
      <c r="CO346" s="217"/>
      <c r="CP346" s="217"/>
      <c r="CQ346" s="217"/>
      <c r="CR346" s="217"/>
      <c r="CS346" s="217"/>
      <c r="CT346" s="217"/>
      <c r="CU346" s="217"/>
      <c r="CV346" s="217"/>
      <c r="CW346" s="217"/>
      <c r="CX346" s="217"/>
      <c r="CY346" s="217"/>
      <c r="CZ346" s="217"/>
      <c r="DA346" s="217"/>
      <c r="DB346" s="217"/>
      <c r="DC346" s="217"/>
      <c r="DD346" s="217"/>
      <c r="DE346" s="217"/>
      <c r="DF346" s="217"/>
      <c r="DG346" s="217"/>
      <c r="DH346" s="217"/>
      <c r="DI346" s="217"/>
      <c r="DJ346" s="217"/>
      <c r="DK346" s="217"/>
      <c r="DL346" s="217"/>
      <c r="DM346" s="217"/>
      <c r="DN346" s="217"/>
      <c r="DO346" s="217"/>
    </row>
    <row r="347" spans="1:119" ht="12.75" customHeight="1" thickBot="1">
      <c r="A347" s="11"/>
      <c r="B347" s="11"/>
      <c r="C347" s="11"/>
      <c r="D347" s="11"/>
      <c r="E347" s="11"/>
      <c r="F347" s="11"/>
      <c r="G347" s="108" t="s">
        <v>200</v>
      </c>
      <c r="H347" s="91"/>
      <c r="I347" s="105">
        <f aca="true" t="shared" si="51" ref="I347:V347">SUM(I323:I323)</f>
        <v>0</v>
      </c>
      <c r="J347" s="105">
        <f t="shared" si="51"/>
        <v>0</v>
      </c>
      <c r="K347" s="105">
        <f t="shared" si="51"/>
        <v>1</v>
      </c>
      <c r="L347" s="105">
        <f t="shared" si="51"/>
        <v>1</v>
      </c>
      <c r="M347" s="105">
        <f t="shared" si="51"/>
        <v>0</v>
      </c>
      <c r="N347" s="105">
        <f t="shared" si="51"/>
        <v>2</v>
      </c>
      <c r="O347" s="105">
        <f t="shared" si="51"/>
        <v>2</v>
      </c>
      <c r="P347" s="105">
        <f t="shared" si="51"/>
        <v>0</v>
      </c>
      <c r="Q347" s="106">
        <f t="shared" si="51"/>
        <v>31.2</v>
      </c>
      <c r="R347" s="106">
        <f t="shared" si="51"/>
        <v>31.2</v>
      </c>
      <c r="S347" s="106">
        <f t="shared" si="51"/>
        <v>0</v>
      </c>
      <c r="T347" s="106">
        <f t="shared" si="51"/>
        <v>0</v>
      </c>
      <c r="U347" s="106">
        <f t="shared" si="51"/>
        <v>0</v>
      </c>
      <c r="V347" s="106">
        <f t="shared" si="51"/>
        <v>0</v>
      </c>
      <c r="W347" s="105"/>
      <c r="X347" s="174"/>
      <c r="Y347" s="174"/>
      <c r="Z347" s="39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BQ347" s="217"/>
      <c r="BR347" s="217"/>
      <c r="BS347" s="217"/>
      <c r="BT347" s="217"/>
      <c r="BU347" s="217"/>
      <c r="BV347" s="217"/>
      <c r="BW347" s="217"/>
      <c r="BX347" s="217"/>
      <c r="BY347" s="217"/>
      <c r="BZ347" s="217"/>
      <c r="CA347" s="217"/>
      <c r="CB347" s="217"/>
      <c r="CC347" s="217"/>
      <c r="CD347" s="217"/>
      <c r="CE347" s="217"/>
      <c r="CF347" s="217"/>
      <c r="CG347" s="217"/>
      <c r="CH347" s="217"/>
      <c r="CI347" s="217"/>
      <c r="CJ347" s="217"/>
      <c r="CK347" s="217"/>
      <c r="CL347" s="217"/>
      <c r="CM347" s="217"/>
      <c r="CN347" s="217"/>
      <c r="CO347" s="217"/>
      <c r="CP347" s="217"/>
      <c r="CQ347" s="217"/>
      <c r="CR347" s="217"/>
      <c r="CS347" s="217"/>
      <c r="CT347" s="217"/>
      <c r="CU347" s="217"/>
      <c r="CV347" s="217"/>
      <c r="CW347" s="217"/>
      <c r="CX347" s="217"/>
      <c r="CY347" s="217"/>
      <c r="CZ347" s="217"/>
      <c r="DA347" s="217"/>
      <c r="DB347" s="217"/>
      <c r="DC347" s="217"/>
      <c r="DD347" s="217"/>
      <c r="DE347" s="217"/>
      <c r="DF347" s="217"/>
      <c r="DG347" s="217"/>
      <c r="DH347" s="217"/>
      <c r="DI347" s="217"/>
      <c r="DJ347" s="217"/>
      <c r="DK347" s="217"/>
      <c r="DL347" s="217"/>
      <c r="DM347" s="217"/>
      <c r="DN347" s="217"/>
      <c r="DO347" s="217"/>
    </row>
    <row r="348" spans="1:119" ht="12.75" customHeight="1" thickBot="1">
      <c r="A348" s="11"/>
      <c r="B348" s="11"/>
      <c r="C348" s="11"/>
      <c r="D348" s="11"/>
      <c r="E348" s="11"/>
      <c r="F348" s="11"/>
      <c r="G348" s="109" t="s">
        <v>105</v>
      </c>
      <c r="H348" s="110"/>
      <c r="I348" s="105">
        <f aca="true" t="shared" si="52" ref="I348:V348">SUM(I324:I324)</f>
        <v>1</v>
      </c>
      <c r="J348" s="105">
        <f t="shared" si="52"/>
        <v>0</v>
      </c>
      <c r="K348" s="105">
        <f t="shared" si="52"/>
        <v>1</v>
      </c>
      <c r="L348" s="105">
        <f t="shared" si="52"/>
        <v>1</v>
      </c>
      <c r="M348" s="105">
        <f t="shared" si="52"/>
        <v>0</v>
      </c>
      <c r="N348" s="105">
        <f t="shared" si="52"/>
        <v>4</v>
      </c>
      <c r="O348" s="105">
        <f t="shared" si="52"/>
        <v>4</v>
      </c>
      <c r="P348" s="105">
        <f t="shared" si="52"/>
        <v>0</v>
      </c>
      <c r="Q348" s="106">
        <f t="shared" si="52"/>
        <v>73.3</v>
      </c>
      <c r="R348" s="106">
        <f t="shared" si="52"/>
        <v>73.3</v>
      </c>
      <c r="S348" s="106">
        <f t="shared" si="52"/>
        <v>0</v>
      </c>
      <c r="T348" s="106">
        <f t="shared" si="52"/>
        <v>0</v>
      </c>
      <c r="U348" s="106">
        <f t="shared" si="52"/>
        <v>0</v>
      </c>
      <c r="V348" s="106">
        <f t="shared" si="52"/>
        <v>0</v>
      </c>
      <c r="W348" s="105"/>
      <c r="X348" s="174"/>
      <c r="Y348" s="174"/>
      <c r="Z348" s="39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BQ348" s="217"/>
      <c r="BR348" s="217"/>
      <c r="BS348" s="217"/>
      <c r="BT348" s="217"/>
      <c r="BU348" s="217"/>
      <c r="BV348" s="217"/>
      <c r="BW348" s="217"/>
      <c r="BX348" s="217"/>
      <c r="BY348" s="217"/>
      <c r="BZ348" s="217"/>
      <c r="CA348" s="217"/>
      <c r="CB348" s="217"/>
      <c r="CC348" s="217"/>
      <c r="CD348" s="217"/>
      <c r="CE348" s="217"/>
      <c r="CF348" s="217"/>
      <c r="CG348" s="217"/>
      <c r="CH348" s="217"/>
      <c r="CI348" s="217"/>
      <c r="CJ348" s="217"/>
      <c r="CK348" s="217"/>
      <c r="CL348" s="217"/>
      <c r="CM348" s="217"/>
      <c r="CN348" s="217"/>
      <c r="CO348" s="217"/>
      <c r="CP348" s="217"/>
      <c r="CQ348" s="217"/>
      <c r="CR348" s="217"/>
      <c r="CS348" s="217"/>
      <c r="CT348" s="217"/>
      <c r="CU348" s="217"/>
      <c r="CV348" s="217"/>
      <c r="CW348" s="217"/>
      <c r="CX348" s="217"/>
      <c r="CY348" s="217"/>
      <c r="CZ348" s="217"/>
      <c r="DA348" s="217"/>
      <c r="DB348" s="217"/>
      <c r="DC348" s="217"/>
      <c r="DD348" s="217"/>
      <c r="DE348" s="217"/>
      <c r="DF348" s="217"/>
      <c r="DG348" s="217"/>
      <c r="DH348" s="217"/>
      <c r="DI348" s="217"/>
      <c r="DJ348" s="217"/>
      <c r="DK348" s="217"/>
      <c r="DL348" s="217"/>
      <c r="DM348" s="217"/>
      <c r="DN348" s="217"/>
      <c r="DO348" s="217"/>
    </row>
    <row r="349" spans="1:119" ht="12.75" customHeight="1" thickBot="1">
      <c r="A349" s="11"/>
      <c r="B349" s="11"/>
      <c r="C349" s="11"/>
      <c r="D349" s="11"/>
      <c r="E349" s="11"/>
      <c r="F349" s="11"/>
      <c r="G349" s="292" t="s">
        <v>173</v>
      </c>
      <c r="H349" s="293"/>
      <c r="I349" s="185">
        <f aca="true" t="shared" si="53" ref="I349:V349">SUM(I338:I348)</f>
        <v>99</v>
      </c>
      <c r="J349" s="186">
        <f t="shared" si="53"/>
        <v>9</v>
      </c>
      <c r="K349" s="186">
        <f t="shared" si="53"/>
        <v>1975</v>
      </c>
      <c r="L349" s="186">
        <f t="shared" si="53"/>
        <v>1819</v>
      </c>
      <c r="M349" s="186">
        <f t="shared" si="53"/>
        <v>156</v>
      </c>
      <c r="N349" s="186">
        <f t="shared" si="53"/>
        <v>6211</v>
      </c>
      <c r="O349" s="186">
        <f t="shared" si="53"/>
        <v>5673</v>
      </c>
      <c r="P349" s="186">
        <f t="shared" si="53"/>
        <v>538</v>
      </c>
      <c r="Q349" s="187">
        <f t="shared" si="53"/>
        <v>102620.45000000004</v>
      </c>
      <c r="R349" s="187">
        <f t="shared" si="53"/>
        <v>90395.83000000003</v>
      </c>
      <c r="S349" s="187">
        <f t="shared" si="53"/>
        <v>12224.62</v>
      </c>
      <c r="T349" s="187">
        <f t="shared" si="53"/>
        <v>37340.990000000005</v>
      </c>
      <c r="U349" s="187">
        <f t="shared" si="53"/>
        <v>28697.349999999995</v>
      </c>
      <c r="V349" s="187">
        <f t="shared" si="53"/>
        <v>8643.640000000003</v>
      </c>
      <c r="W349" s="188"/>
      <c r="X349" s="189"/>
      <c r="Y349" s="111"/>
      <c r="Z349" s="39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BQ349" s="217"/>
      <c r="BR349" s="217"/>
      <c r="BS349" s="217"/>
      <c r="BT349" s="217"/>
      <c r="BU349" s="217"/>
      <c r="BV349" s="217"/>
      <c r="BW349" s="217"/>
      <c r="BX349" s="217"/>
      <c r="BY349" s="217"/>
      <c r="BZ349" s="217"/>
      <c r="CA349" s="217"/>
      <c r="CB349" s="217"/>
      <c r="CC349" s="217"/>
      <c r="CD349" s="217"/>
      <c r="CE349" s="217"/>
      <c r="CF349" s="217"/>
      <c r="CG349" s="217"/>
      <c r="CH349" s="217"/>
      <c r="CI349" s="217"/>
      <c r="CJ349" s="217"/>
      <c r="CK349" s="217"/>
      <c r="CL349" s="217"/>
      <c r="CM349" s="217"/>
      <c r="CN349" s="217"/>
      <c r="CO349" s="217"/>
      <c r="CP349" s="217"/>
      <c r="CQ349" s="217"/>
      <c r="CR349" s="217"/>
      <c r="CS349" s="217"/>
      <c r="CT349" s="217"/>
      <c r="CU349" s="217"/>
      <c r="CV349" s="217"/>
      <c r="CW349" s="217"/>
      <c r="CX349" s="217"/>
      <c r="CY349" s="217"/>
      <c r="CZ349" s="217"/>
      <c r="DA349" s="217"/>
      <c r="DB349" s="217"/>
      <c r="DC349" s="217"/>
      <c r="DD349" s="217"/>
      <c r="DE349" s="217"/>
      <c r="DF349" s="217"/>
      <c r="DG349" s="217"/>
      <c r="DH349" s="217"/>
      <c r="DI349" s="217"/>
      <c r="DJ349" s="217"/>
      <c r="DK349" s="217"/>
      <c r="DL349" s="217"/>
      <c r="DM349" s="217"/>
      <c r="DN349" s="217"/>
      <c r="DO349" s="217"/>
    </row>
    <row r="350" spans="1:119" ht="12.75" customHeight="1">
      <c r="A350" s="11"/>
      <c r="B350" s="11"/>
      <c r="C350" s="11"/>
      <c r="D350" s="11"/>
      <c r="E350" s="11"/>
      <c r="F350" s="11"/>
      <c r="G350" s="11"/>
      <c r="H350" s="10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33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BQ350" s="217"/>
      <c r="BR350" s="217"/>
      <c r="BS350" s="217"/>
      <c r="BT350" s="217"/>
      <c r="BU350" s="217"/>
      <c r="BV350" s="217"/>
      <c r="BW350" s="217"/>
      <c r="BX350" s="217"/>
      <c r="BY350" s="217"/>
      <c r="BZ350" s="217"/>
      <c r="CA350" s="217"/>
      <c r="CB350" s="217"/>
      <c r="CC350" s="217"/>
      <c r="CD350" s="217"/>
      <c r="CE350" s="217"/>
      <c r="CF350" s="217"/>
      <c r="CG350" s="217"/>
      <c r="CH350" s="217"/>
      <c r="CI350" s="217"/>
      <c r="CJ350" s="217"/>
      <c r="CK350" s="217"/>
      <c r="CL350" s="217"/>
      <c r="CM350" s="217"/>
      <c r="CN350" s="217"/>
      <c r="CO350" s="217"/>
      <c r="CP350" s="217"/>
      <c r="CQ350" s="217"/>
      <c r="CR350" s="217"/>
      <c r="CS350" s="217"/>
      <c r="CT350" s="217"/>
      <c r="CU350" s="217"/>
      <c r="CV350" s="217"/>
      <c r="CW350" s="217"/>
      <c r="CX350" s="217"/>
      <c r="CY350" s="217"/>
      <c r="CZ350" s="217"/>
      <c r="DA350" s="217"/>
      <c r="DB350" s="217"/>
      <c r="DC350" s="217"/>
      <c r="DD350" s="217"/>
      <c r="DE350" s="217"/>
      <c r="DF350" s="217"/>
      <c r="DG350" s="217"/>
      <c r="DH350" s="217"/>
      <c r="DI350" s="217"/>
      <c r="DJ350" s="217"/>
      <c r="DK350" s="217"/>
      <c r="DL350" s="217"/>
      <c r="DM350" s="217"/>
      <c r="DN350" s="217"/>
      <c r="DO350" s="217"/>
    </row>
    <row r="351" spans="1:119" ht="13.5">
      <c r="A351" s="11"/>
      <c r="B351" s="11"/>
      <c r="C351" s="11"/>
      <c r="D351" s="11"/>
      <c r="E351" s="11"/>
      <c r="F351" s="11"/>
      <c r="G351" s="11"/>
      <c r="H351" s="20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33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BQ351" s="217"/>
      <c r="BR351" s="217"/>
      <c r="BS351" s="217"/>
      <c r="BT351" s="217"/>
      <c r="BU351" s="217"/>
      <c r="BV351" s="217"/>
      <c r="BW351" s="217"/>
      <c r="BX351" s="217"/>
      <c r="BY351" s="217"/>
      <c r="BZ351" s="217"/>
      <c r="CA351" s="217"/>
      <c r="CB351" s="217"/>
      <c r="CC351" s="217"/>
      <c r="CD351" s="217"/>
      <c r="CE351" s="217"/>
      <c r="CF351" s="217"/>
      <c r="CG351" s="217"/>
      <c r="CH351" s="217"/>
      <c r="CI351" s="217"/>
      <c r="CJ351" s="217"/>
      <c r="CK351" s="217"/>
      <c r="CL351" s="217"/>
      <c r="CM351" s="217"/>
      <c r="CN351" s="217"/>
      <c r="CO351" s="217"/>
      <c r="CP351" s="217"/>
      <c r="CQ351" s="217"/>
      <c r="CR351" s="217"/>
      <c r="CS351" s="217"/>
      <c r="CT351" s="217"/>
      <c r="CU351" s="217"/>
      <c r="CV351" s="217"/>
      <c r="CW351" s="217"/>
      <c r="CX351" s="217"/>
      <c r="CY351" s="217"/>
      <c r="CZ351" s="217"/>
      <c r="DA351" s="217"/>
      <c r="DB351" s="217"/>
      <c r="DC351" s="217"/>
      <c r="DD351" s="217"/>
      <c r="DE351" s="217"/>
      <c r="DF351" s="217"/>
      <c r="DG351" s="217"/>
      <c r="DH351" s="217"/>
      <c r="DI351" s="217"/>
      <c r="DJ351" s="217"/>
      <c r="DK351" s="217"/>
      <c r="DL351" s="217"/>
      <c r="DM351" s="217"/>
      <c r="DN351" s="217"/>
      <c r="DO351" s="217"/>
    </row>
    <row r="352" spans="1:119" ht="13.5">
      <c r="A352" s="11"/>
      <c r="B352" s="11"/>
      <c r="C352" s="11"/>
      <c r="D352" s="11"/>
      <c r="E352" s="11"/>
      <c r="F352" s="11"/>
      <c r="G352" s="11"/>
      <c r="H352" s="20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33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BQ352" s="217"/>
      <c r="BR352" s="217"/>
      <c r="BS352" s="217"/>
      <c r="BT352" s="217"/>
      <c r="BU352" s="217"/>
      <c r="BV352" s="217"/>
      <c r="BW352" s="217"/>
      <c r="BX352" s="217"/>
      <c r="BY352" s="217"/>
      <c r="BZ352" s="217"/>
      <c r="CA352" s="217"/>
      <c r="CB352" s="217"/>
      <c r="CC352" s="217"/>
      <c r="CD352" s="217"/>
      <c r="CE352" s="217"/>
      <c r="CF352" s="217"/>
      <c r="CG352" s="217"/>
      <c r="CH352" s="217"/>
      <c r="CI352" s="217"/>
      <c r="CJ352" s="217"/>
      <c r="CK352" s="217"/>
      <c r="CL352" s="217"/>
      <c r="CM352" s="217"/>
      <c r="CN352" s="217"/>
      <c r="CO352" s="217"/>
      <c r="CP352" s="217"/>
      <c r="CQ352" s="217"/>
      <c r="CR352" s="217"/>
      <c r="CS352" s="217"/>
      <c r="CT352" s="217"/>
      <c r="CU352" s="217"/>
      <c r="CV352" s="217"/>
      <c r="CW352" s="217"/>
      <c r="CX352" s="217"/>
      <c r="CY352" s="217"/>
      <c r="CZ352" s="217"/>
      <c r="DA352" s="217"/>
      <c r="DB352" s="217"/>
      <c r="DC352" s="217"/>
      <c r="DD352" s="217"/>
      <c r="DE352" s="217"/>
      <c r="DF352" s="217"/>
      <c r="DG352" s="217"/>
      <c r="DH352" s="217"/>
      <c r="DI352" s="217"/>
      <c r="DJ352" s="217"/>
      <c r="DK352" s="217"/>
      <c r="DL352" s="217"/>
      <c r="DM352" s="217"/>
      <c r="DN352" s="217"/>
      <c r="DO352" s="217"/>
    </row>
    <row r="353" spans="1:119" ht="13.5">
      <c r="A353" s="11"/>
      <c r="B353" s="11"/>
      <c r="C353" s="11"/>
      <c r="D353" s="11"/>
      <c r="E353" s="11"/>
      <c r="F353" s="11"/>
      <c r="G353" s="11"/>
      <c r="H353" s="20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33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DG353" s="217"/>
      <c r="DH353" s="217"/>
      <c r="DI353" s="217"/>
      <c r="DJ353" s="217"/>
      <c r="DK353" s="217"/>
      <c r="DL353" s="217"/>
      <c r="DM353" s="217"/>
      <c r="DN353" s="217"/>
      <c r="DO353" s="217"/>
    </row>
    <row r="354" spans="8:119" ht="13.5">
      <c r="H354" s="3"/>
      <c r="Z354" s="21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DG354" s="217"/>
      <c r="DH354" s="217"/>
      <c r="DI354" s="217"/>
      <c r="DJ354" s="217"/>
      <c r="DK354" s="217"/>
      <c r="DL354" s="217"/>
      <c r="DM354" s="217"/>
      <c r="DN354" s="217"/>
      <c r="DO354" s="217"/>
    </row>
    <row r="355" spans="8:119" ht="13.5">
      <c r="H355" s="3"/>
      <c r="Z355" s="21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DG355" s="217"/>
      <c r="DH355" s="217"/>
      <c r="DI355" s="217"/>
      <c r="DJ355" s="217"/>
      <c r="DK355" s="217"/>
      <c r="DL355" s="217"/>
      <c r="DM355" s="217"/>
      <c r="DN355" s="217"/>
      <c r="DO355" s="217"/>
    </row>
    <row r="356" spans="1:46" ht="13.5">
      <c r="A356" s="6"/>
      <c r="B356" s="6"/>
      <c r="C356" s="6"/>
      <c r="D356" s="6"/>
      <c r="E356" s="6"/>
      <c r="F356" s="6"/>
      <c r="G356" s="6"/>
      <c r="H356" s="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1:46" ht="13.5">
      <c r="A357" s="6"/>
      <c r="B357" s="6"/>
      <c r="C357" s="6"/>
      <c r="D357" s="6"/>
      <c r="E357" s="6"/>
      <c r="F357" s="6"/>
      <c r="G357" s="6"/>
      <c r="H357" s="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1:46" ht="13.5">
      <c r="A358" s="6"/>
      <c r="B358" s="6"/>
      <c r="C358" s="6"/>
      <c r="D358" s="6"/>
      <c r="E358" s="6"/>
      <c r="F358" s="6"/>
      <c r="G358" s="6"/>
      <c r="H358" s="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1:46" ht="13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1:46" ht="13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1:46" ht="13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1:46" ht="13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1:46" ht="13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1:46" ht="13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1:46" ht="13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1:46" ht="13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1:26" ht="13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3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</sheetData>
  <autoFilter ref="B8:Y327"/>
  <mergeCells count="3">
    <mergeCell ref="G349:H349"/>
    <mergeCell ref="C286:H286"/>
    <mergeCell ref="C326:H326"/>
  </mergeCells>
  <printOptions gridLines="1"/>
  <pageMargins left="0.1968503937007874" right="0.07874015748031496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&amp;C&amp;F</oddHeader>
    <oddFooter>&amp;CZASOBY_2006&amp;RStrona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2011-11-22T07:22:26Z</cp:lastPrinted>
  <dcterms:modified xsi:type="dcterms:W3CDTF">2011-11-22T07:24:53Z</dcterms:modified>
  <cp:category/>
  <cp:version/>
  <cp:contentType/>
  <cp:contentStatus/>
</cp:coreProperties>
</file>