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1 - dochody " sheetId="1" r:id="rId1"/>
    <sheet name="1-dochody układzie rodzajowym" sheetId="2" r:id="rId2"/>
  </sheets>
  <definedNames>
    <definedName name="_xlnm.Print_Area" localSheetId="0">'1 - dochody '!$A$1:$G$347</definedName>
    <definedName name="_xlnm.Print_Area" localSheetId="1">'1-dochody układzie rodzajowym'!$A$1:$B$63</definedName>
  </definedNames>
  <calcPr fullCalcOnLoad="1" fullPrecision="0"/>
</workbook>
</file>

<file path=xl/sharedStrings.xml><?xml version="1.0" encoding="utf-8"?>
<sst xmlns="http://schemas.openxmlformats.org/spreadsheetml/2006/main" count="391" uniqueCount="231">
  <si>
    <t>I OD INNYCH JEDNOSTEK NIEPOSIADAJĄCYCH OSOBOWOŚCI PRAWNEJ</t>
  </si>
  <si>
    <t>POZOSTAŁE ZADANIA W ZAKRESIE POLITYKI SPOŁECZNEJ</t>
  </si>
  <si>
    <t>0770</t>
  </si>
  <si>
    <t>Wpłaty z tytułu odpłatnego nabycia prawa własności oraz prawa użytkowania wieczystego nieruchomości</t>
  </si>
  <si>
    <t>0370</t>
  </si>
  <si>
    <t>Opłata od posiadania psów</t>
  </si>
  <si>
    <t>6260</t>
  </si>
  <si>
    <t>Pozostałe zadania w zakresie polityki społecznej</t>
  </si>
  <si>
    <t>4. DOCHODY ZWIĄZANE Z REALIZACJĄ ZADAŃ WYKONYWANYCH NA PODSTAWIE POROZUMIEŃ (UMÓW) 
MIĘDZY JEDNOSTKAMI SAMORZĄDU TERYTORIALNEGO</t>
  </si>
  <si>
    <t xml:space="preserve">     c) opłata od posiadania psów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</si>
  <si>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</si>
  <si>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</si>
  <si>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</si>
  <si>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</si>
  <si>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h) podatek od czynności cywilnoprawnych</t>
  </si>
  <si>
    <t xml:space="preserve">     i ) udziały w podatkach stanowiących</t>
  </si>
  <si>
    <t xml:space="preserve">     j ) podatek rolny</t>
  </si>
  <si>
    <t xml:space="preserve">     k) podatek leśny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</si>
  <si>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</si>
  <si>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</si>
  <si>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</si>
  <si>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</si>
  <si>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</si>
  <si>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      - dzierżawa na targowisku</t>
  </si>
  <si>
    <t xml:space="preserve">          - z budżetu państwa</t>
  </si>
  <si>
    <t xml:space="preserve">          - z funduszy celowych, z tego:</t>
  </si>
  <si>
    <t xml:space="preserve">            ∙ z Gminnego Funduszu Ochrony Środowiska i Gospodarki Wodnej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</si>
  <si>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</si>
  <si>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</si>
  <si>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</si>
  <si>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</si>
  <si>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</si>
  <si>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</si>
  <si>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z tego:</t>
  </si>
  <si>
    <t>KULTURA FIZYCZNA I SPORT</t>
  </si>
  <si>
    <t>Różne rozliczenia finansowe</t>
  </si>
  <si>
    <t>Przedszkola</t>
  </si>
  <si>
    <t>Gospodarka ściekowa i ochrona wód</t>
  </si>
  <si>
    <t>Urzędy wojewódzkie</t>
  </si>
  <si>
    <t>w zł</t>
  </si>
  <si>
    <t>Środki na dofinansowanie własnych inwestycji gmin (związków gmin), powiatów (związków powiatów), samorządów województw, pozyskane z innych źródeł</t>
  </si>
  <si>
    <t>Grzywny, mandaty i inne kary pieniężne od osób fizycznych</t>
  </si>
  <si>
    <t>Wpływy z opłaty eksploatacyjnej</t>
  </si>
  <si>
    <t>Wpływy z opłat za wydawanie zezwoleń na sprzedaż alkoholu</t>
  </si>
  <si>
    <t xml:space="preserve">Udziały gmin w podatkach stanowiących </t>
  </si>
  <si>
    <t>jednostek samorządu terytorialnego na podstawie ustaw</t>
  </si>
  <si>
    <t>i innych jednostek organizacyjnych</t>
  </si>
  <si>
    <t>Instytucje kultury fizycznej</t>
  </si>
  <si>
    <t>Część oświatowa subwencji ogólnej dla jednostek samorządu terytorialnego</t>
  </si>
  <si>
    <t>Część równoważąca subwencji ogólnej dla gmin</t>
  </si>
  <si>
    <t>Zasiłki i pomoc w naturze oraz składki na ubezpieczenia emerytalne i rentowe</t>
  </si>
  <si>
    <t>2030</t>
  </si>
  <si>
    <t>POMOC SPOŁECZNA</t>
  </si>
  <si>
    <t>ORAZ WYDATKI ZWIĄZANE Z ICH POBOREM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</si>
  <si>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</si>
  <si>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</si>
  <si>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</si>
  <si>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</si>
  <si>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Załącznik nr 1 
do Uchwały Nr ……...... 
Rady Miejskiej w Policach 
z dnia ………………</t>
  </si>
  <si>
    <t>0460</t>
  </si>
  <si>
    <t>2680</t>
  </si>
  <si>
    <t>Utrzymanie zieleni w miastach i gminach</t>
  </si>
  <si>
    <t>Dochody z najmu i dzierżawy składników majątkowych Skarbu Państwa, jednostek samorządu terytorialnego lub innych jednostek zaliczanych do sektora finansów publicznych oraz innych umów o podobnym charakterze.</t>
  </si>
  <si>
    <t xml:space="preserve">        - dotacje, z tego:</t>
  </si>
  <si>
    <t xml:space="preserve">        - środki, z tego:</t>
  </si>
  <si>
    <t xml:space="preserve">   Dochody ogółem:</t>
  </si>
  <si>
    <t xml:space="preserve">1. PROGNOZOWANE DOCHODY BUDŻETU GMINY POLICE W 2009 ROKU  </t>
  </si>
  <si>
    <t>pobierające niektóre świadczenia z pomocy społecznej,</t>
  </si>
  <si>
    <t>niektóre świadczenia rodzinne oraz za osoby</t>
  </si>
  <si>
    <t>uczestniczące w zajęciach w centrum integracji społecznej</t>
  </si>
  <si>
    <t>Ochrona zabytków i opieka nad zabytkami</t>
  </si>
  <si>
    <t>Wpływy z podatku rolnego, podatku leśnego, podatku od czynności</t>
  </si>
  <si>
    <t>cywilnoprawnych, podatków i opłat lokalnych od osób prawnych</t>
  </si>
  <si>
    <t>Środki na dofinansowanie własnych zadań bieżących gmin (związków gmin), powiatów (związków powiatów), samorządów województw, pozyskane z innych źródeł</t>
  </si>
  <si>
    <t>Urzędy gmin (miast i miast na prawach powiatu)</t>
  </si>
  <si>
    <t>podatku od czynności cywilnoprawnych oraz podatków i opłat lokalnych</t>
  </si>
  <si>
    <t>od osób fizycznych</t>
  </si>
  <si>
    <t>Zakłady gospodarki mieszkaniowej</t>
  </si>
  <si>
    <t>Ośrodki pomocy społecznej</t>
  </si>
  <si>
    <t>Składki na ubezpieczenia zdrowotne opłacane za osoby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</si>
  <si>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</si>
  <si>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</si>
  <si>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</si>
  <si>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</si>
  <si>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</si>
  <si>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</si>
  <si>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</si>
  <si>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</si>
  <si>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</si>
  <si>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</si>
  <si>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</si>
  <si>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</si>
  <si>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</si>
  <si>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</si>
  <si>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</si>
  <si>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</si>
  <si>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</si>
  <si>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</si>
  <si>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</si>
  <si>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</si>
  <si>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</si>
  <si>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</si>
  <si>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</si>
  <si>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</si>
  <si>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</si>
  <si>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</si>
  <si>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</si>
  <si>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</si>
  <si>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</si>
  <si>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</si>
  <si>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</si>
  <si>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</si>
  <si>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</si>
  <si>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</si>
  <si>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</si>
  <si>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</si>
  <si>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</si>
  <si>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</si>
  <si>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</si>
  <si>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</si>
  <si>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</si>
  <si>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</si>
  <si>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</si>
  <si>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</si>
  <si>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</si>
  <si>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</si>
  <si>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</si>
  <si>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</si>
  <si>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Subwencje ogólne z budżetu państwa</t>
  </si>
  <si>
    <t>Wyszczególnienie</t>
  </si>
  <si>
    <t>Plan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</si>
  <si>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</si>
  <si>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</si>
  <si>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</si>
  <si>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    dochód budżetu państwa:</t>
  </si>
  <si>
    <t xml:space="preserve">         - w podatku doch. od osób prawnych</t>
  </si>
  <si>
    <t xml:space="preserve">  2. Dochody z majątku gminy:</t>
  </si>
  <si>
    <t xml:space="preserve">     a) wieczyste użytkowanie, zarząd, użytkowanie</t>
  </si>
  <si>
    <t xml:space="preserve">     b) dzierżawa gruntu i mienia, w tym:</t>
  </si>
  <si>
    <t xml:space="preserve">     c) sprzedaż mienia</t>
  </si>
  <si>
    <t xml:space="preserve">     d) pozostałe</t>
  </si>
  <si>
    <t xml:space="preserve">  3. Subwencje:</t>
  </si>
  <si>
    <t>Rekompensaty utraconych dochodów w podatkach i opłatach lokalnych</t>
  </si>
  <si>
    <t>(według działów, rozdziałów i paragrafów klasyfikacji budżetowej)</t>
  </si>
  <si>
    <t>2. DOCHODY ZWIĄZANE Z REALIZACJĄ ZADAŃ WŁASNYCH</t>
  </si>
  <si>
    <t>3. DOCHODY ZWIĄZANE Z REALIZACJĄ ZADAŃ Z ZAKRESU ADMINISTRACJI RZĄDOWEJ 
ORAZ INNYCH ZADAŃ ZLECONYCH USTAWAMI</t>
  </si>
  <si>
    <t>(zestawienie zbiorcze ogółem według działów klasyfikacji budżetowej)</t>
  </si>
  <si>
    <t>(w układzie rodzajowym)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</si>
  <si>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</si>
  <si>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</si>
  <si>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</si>
  <si>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</si>
  <si>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 - dotacje z budżetu państwa</t>
  </si>
  <si>
    <t>Dotacje celowe otrzymane z budżetu państwa na realizację własnych zadań bieżących gmin (związków gmin)</t>
  </si>
  <si>
    <t>2708</t>
  </si>
  <si>
    <t xml:space="preserve">  5. Pozostałe dochody</t>
  </si>
  <si>
    <t>Dział</t>
  </si>
  <si>
    <t xml:space="preserve">              Treść</t>
  </si>
  <si>
    <t>TRANSPORT I ŁĄCZNOŚĆ</t>
  </si>
  <si>
    <t>GOSPODARKA MIESZKANIOWA</t>
  </si>
  <si>
    <t>ADMINISTRACJA PUBLICZNA</t>
  </si>
  <si>
    <t>BEZPIECZEŃSTWO PUBLICZNE</t>
  </si>
  <si>
    <t>I OCHRONA PRZECIWPOŻAROWA</t>
  </si>
  <si>
    <t>RÓŻNE ROZLICZENIA</t>
  </si>
  <si>
    <t>OŚWIATA I WYCHOWANIE</t>
  </si>
  <si>
    <t>OCHRONA ZDROWIA</t>
  </si>
  <si>
    <t>RAZEM</t>
  </si>
  <si>
    <t>Rozdział</t>
  </si>
  <si>
    <t>Treść</t>
  </si>
  <si>
    <t>Dostarczanie wody</t>
  </si>
  <si>
    <t>Drogi publiczne gminne</t>
  </si>
  <si>
    <t>Gospodarka gruntami i nieruchomościami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</si>
  <si>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</si>
  <si>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</si>
  <si>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</si>
  <si>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</si>
  <si>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</si>
  <si>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</si>
  <si>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</si>
  <si>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</si>
  <si>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</si>
  <si>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</si>
  <si>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</si>
  <si>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</si>
  <si>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</si>
  <si>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</si>
  <si>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</si>
  <si>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</si>
  <si>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</si>
  <si>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</si>
  <si>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</si>
  <si>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Dochody z najmu i dzierżawy składników majątkowych Skarbu Państwa, jednostek samorządu terytorialnego lub innych jednostek zaliczanych do sektora finansów publicznych oraz innych umów o podobnym charakterze</t>
  </si>
  <si>
    <t>Dotacje otrzymane z funduszy celowych na realizację zadań bieżących jednostek sektora finansów publicznych</t>
  </si>
  <si>
    <t>KULTURA I OCHRONA DZIEDZICTWA NARODOWEGO</t>
  </si>
  <si>
    <t>2440</t>
  </si>
  <si>
    <t>Wpływy z podatku rolnego, podatku leśnego, podatku od spadków i darowizn,</t>
  </si>
  <si>
    <t xml:space="preserve">Świadczenia rodzinne, zaliczka alimentacyjna oraz składki </t>
  </si>
  <si>
    <t>na ubezpieczenia emerytalne i rentowe z ubezpieczenia społecznego</t>
  </si>
  <si>
    <t>Promocja jednostek samorządu terytorialnego</t>
  </si>
  <si>
    <t>Drogi publiczne wojewódzkie</t>
  </si>
  <si>
    <t>dochody bieżące</t>
  </si>
  <si>
    <t>dochody majątkowe</t>
  </si>
  <si>
    <t>WYTWARZANIE I ZAOPATRYWANIE 
W ENERGIĘ ELEKTRYCZNĄ, GAZ I WODĘ</t>
  </si>
  <si>
    <t xml:space="preserve">URZĘDY NACZELNYCH ORGANÓW WŁADZY PAŃSTWOWEJ, </t>
  </si>
  <si>
    <t xml:space="preserve">DOCHODY OD OSÓB PRAWNYCH, OD OSÓB FIZYCZNYCH </t>
  </si>
  <si>
    <t>DOCHODY OD OSÓB PRAWNYCH, OD OSÓB FIZYCZNYCH I OD INNYCH</t>
  </si>
  <si>
    <t>JEDNOSTEK NIEPOSIADAJĄCYCH OSOBOWOŚCI  PRAWNEJ</t>
  </si>
  <si>
    <t>Zaległości od podatków zniesionych</t>
  </si>
  <si>
    <t xml:space="preserve">Dotacje rozwojowe oraz środki na finansowanie Wspólnej Polityki Rolnej </t>
  </si>
  <si>
    <t>Dotacje rozwojowe</t>
  </si>
  <si>
    <t>Dotacje celowe otrzymane z powiatu na inwestycje i zakupy inwestycyjne realizowane na podstawie porozumień (umów) między jednostkami samorządu terytorialnego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</si>
  <si>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</si>
  <si>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</si>
  <si>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>Dotacje celowe otrzymane z budżetu państwa na inwestycje i zakupy inwestycyjne realizowane przez gminę na podstawie porozumień z organami administracji rządowej</t>
  </si>
  <si>
    <t xml:space="preserve">5. DOCHODY BUDŻETU GMINY POLICE W 2009 ROKU  </t>
  </si>
  <si>
    <t>Plan na rok 2009</t>
  </si>
  <si>
    <t xml:space="preserve">     l ) opłata za wydawanie zezwoleń na sprzedaż alkoholu</t>
  </si>
  <si>
    <t xml:space="preserve">          - z powiatu polickiego</t>
  </si>
  <si>
    <t xml:space="preserve">          - rozwojowe z Programu Operacyjnego Kapitał Ludzki, z tego:</t>
  </si>
  <si>
    <t xml:space="preserve">            ∙ ze środków pomocowych</t>
  </si>
  <si>
    <t xml:space="preserve">            ∙ z budżetu państwa na sfinansowanie wkładu własnego</t>
  </si>
  <si>
    <t xml:space="preserve">          - dotacje rozwojowe ze środków pomocowych</t>
  </si>
  <si>
    <t xml:space="preserve">        - pomoc finansowa z Województwa Zachodniopomorskiego</t>
  </si>
  <si>
    <t xml:space="preserve">          - z funduszy strukturalnych INTERREG IV</t>
  </si>
  <si>
    <t xml:space="preserve">          - z Fundacji Współpracy Polsko - Niemieckiej</t>
  </si>
  <si>
    <t xml:space="preserve">     b) na zadania z zakresu administracji rządowej</t>
  </si>
  <si>
    <t xml:space="preserve">         oraz inne zlecone ustawami, z tego:</t>
  </si>
  <si>
    <t xml:space="preserve">     c) na zadania realizowane przez gminę na podstawie porozumień, z tego:</t>
  </si>
  <si>
    <t xml:space="preserve">         - dotacja z powiatu polickiego</t>
  </si>
  <si>
    <t xml:space="preserve">         - dotacja z budżetu państwa</t>
  </si>
  <si>
    <t xml:space="preserve">         - dotacja rozwojowa ze środków pomocowych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</si>
</sst>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10" fillId="0" borderId="8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7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167" fontId="0" fillId="0" borderId="0" xfId="15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0" fillId="3" borderId="36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centerContinuous"/>
    </xf>
    <xf numFmtId="0" fontId="1" fillId="3" borderId="9" xfId="0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30" xfId="0" applyFont="1" applyBorder="1" applyAlignment="1">
      <alignment vertical="center"/>
    </xf>
    <xf numFmtId="49" fontId="4" fillId="2" borderId="3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3" borderId="30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3" fontId="4" fillId="0" borderId="25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Continuous"/>
    </xf>
    <xf numFmtId="3" fontId="4" fillId="0" borderId="7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Continuous"/>
    </xf>
    <xf numFmtId="0" fontId="4" fillId="0" borderId="34" xfId="0" applyFont="1" applyBorder="1" applyAlignment="1">
      <alignment horizontal="centerContinuous"/>
    </xf>
    <xf numFmtId="0" fontId="4" fillId="0" borderId="40" xfId="0" applyFont="1" applyBorder="1" applyAlignment="1">
      <alignment horizontal="centerContinuous"/>
    </xf>
    <xf numFmtId="3" fontId="4" fillId="0" borderId="17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41" xfId="0" applyFont="1" applyBorder="1" applyAlignment="1">
      <alignment/>
    </xf>
    <xf numFmtId="3" fontId="1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3" borderId="3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/>
    </xf>
    <xf numFmtId="0" fontId="4" fillId="0" borderId="17" xfId="0" applyFont="1" applyBorder="1" applyAlignment="1">
      <alignment wrapText="1"/>
    </xf>
    <xf numFmtId="3" fontId="4" fillId="0" borderId="44" xfId="0" applyNumberFormat="1" applyFont="1" applyFill="1" applyBorder="1" applyAlignment="1">
      <alignment horizontal="right"/>
    </xf>
    <xf numFmtId="3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/>
    </xf>
    <xf numFmtId="0" fontId="7" fillId="3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3" fontId="4" fillId="0" borderId="44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25" xfId="15" applyNumberFormat="1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centerContinuous"/>
    </xf>
    <xf numFmtId="3" fontId="4" fillId="0" borderId="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3" fontId="4" fillId="0" borderId="5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8" xfId="0" applyNumberFormat="1" applyFont="1" applyBorder="1" applyAlignment="1">
      <alignment horizontal="right"/>
    </xf>
    <xf numFmtId="3" fontId="4" fillId="0" borderId="59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5" fillId="0" borderId="0" xfId="0" applyFont="1" applyFill="1" applyAlignment="1">
      <alignment/>
    </xf>
    <xf numFmtId="0" fontId="7" fillId="3" borderId="53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3" fontId="4" fillId="0" borderId="6" xfId="0" applyNumberFormat="1" applyFont="1" applyBorder="1" applyAlignment="1">
      <alignment horizontal="centerContinuous"/>
    </xf>
    <xf numFmtId="3" fontId="4" fillId="0" borderId="25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3" fontId="4" fillId="0" borderId="49" xfId="0" applyNumberFormat="1" applyFont="1" applyBorder="1" applyAlignment="1">
      <alignment/>
    </xf>
    <xf numFmtId="0" fontId="4" fillId="0" borderId="55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3" fontId="5" fillId="0" borderId="42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3" fontId="4" fillId="0" borderId="55" xfId="0" applyNumberFormat="1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59" xfId="0" applyFont="1" applyBorder="1" applyAlignment="1">
      <alignment/>
    </xf>
    <xf numFmtId="0" fontId="4" fillId="0" borderId="6" xfId="0" applyFont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29" xfId="0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4" fillId="0" borderId="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49" fontId="4" fillId="0" borderId="32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 wrapText="1"/>
    </xf>
    <xf numFmtId="3" fontId="4" fillId="0" borderId="53" xfId="15" applyNumberFormat="1" applyFont="1" applyBorder="1" applyAlignment="1">
      <alignment horizontal="right" wrapText="1"/>
    </xf>
    <xf numFmtId="3" fontId="4" fillId="0" borderId="32" xfId="0" applyNumberFormat="1" applyFont="1" applyFill="1" applyBorder="1" applyAlignment="1">
      <alignment/>
    </xf>
    <xf numFmtId="0" fontId="4" fillId="0" borderId="35" xfId="0" applyFont="1" applyFill="1" applyBorder="1" applyAlignment="1">
      <alignment vertical="center" wrapText="1"/>
    </xf>
    <xf numFmtId="3" fontId="4" fillId="0" borderId="57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3" fontId="4" fillId="0" borderId="30" xfId="0" applyNumberFormat="1" applyFont="1" applyBorder="1" applyAlignment="1">
      <alignment horizontal="right"/>
    </xf>
    <xf numFmtId="0" fontId="4" fillId="0" borderId="6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/>
    </xf>
    <xf numFmtId="0" fontId="4" fillId="0" borderId="32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/>
    </xf>
    <xf numFmtId="3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5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3" fontId="4" fillId="0" borderId="64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15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3" fontId="4" fillId="0" borderId="4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4" fillId="0" borderId="7" xfId="0" applyNumberFormat="1" applyFont="1" applyFill="1" applyBorder="1" applyAlignment="1">
      <alignment/>
    </xf>
    <xf numFmtId="0" fontId="8" fillId="0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4" fillId="0" borderId="1" xfId="0" applyFont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3" borderId="13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3" borderId="6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" borderId="6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N350"/>
  <sheetViews>
    <sheetView showGridLines="0" tabSelected="1" view="pageBreakPreview" zoomScaleSheetLayoutView="100" workbookViewId="0" topLeftCell="A1">
      <selection activeCell="D247" sqref="D247"/>
    </sheetView>
  </sheetViews>
  <sheetFormatPr defaultColWidth="9.00390625" defaultRowHeight="12"/>
  <cols>
    <col min="1" max="1" width="6.00390625" style="8" customWidth="1"/>
    <col min="2" max="2" width="10.625" style="8" customWidth="1"/>
    <col min="3" max="3" width="9.125" style="114" customWidth="1"/>
    <col min="4" max="4" width="70.25390625" style="8" customWidth="1"/>
    <col min="5" max="5" width="19.625" style="112" customWidth="1"/>
    <col min="6" max="6" width="22.125" style="112" customWidth="1"/>
    <col min="7" max="7" width="21.375" style="8" customWidth="1"/>
    <col min="8" max="8" width="9.125" style="8" customWidth="1"/>
    <col min="9" max="9" width="10.875" style="8" bestFit="1" customWidth="1"/>
    <col min="10" max="10" width="12.00390625" style="8" bestFit="1" customWidth="1"/>
    <col min="11" max="16384" width="9.125" style="8" customWidth="1"/>
  </cols>
  <sheetData>
    <row r="1" spans="1:7" ht="45">
      <c r="A1" s="109"/>
      <c r="B1" s="110"/>
      <c r="C1" s="111"/>
      <c r="D1" s="112"/>
      <c r="G1" s="113" t="s">
        <v>58</v>
      </c>
    </row>
    <row r="2" spans="1:7" ht="12">
      <c r="A2" s="109"/>
      <c r="B2" s="110"/>
      <c r="C2" s="111"/>
      <c r="D2" s="112"/>
      <c r="G2" s="112"/>
    </row>
    <row r="3" spans="1:7" ht="14.25" customHeight="1">
      <c r="A3" s="411" t="s">
        <v>66</v>
      </c>
      <c r="B3" s="411"/>
      <c r="C3" s="411"/>
      <c r="D3" s="411"/>
      <c r="E3" s="411"/>
      <c r="F3" s="411"/>
      <c r="G3" s="411"/>
    </row>
    <row r="4" spans="1:7" ht="15" customHeight="1">
      <c r="A4" s="410" t="s">
        <v>146</v>
      </c>
      <c r="B4" s="410"/>
      <c r="C4" s="410"/>
      <c r="D4" s="410"/>
      <c r="E4" s="410"/>
      <c r="F4" s="410"/>
      <c r="G4" s="410"/>
    </row>
    <row r="5" spans="5:7" ht="14.25" customHeight="1" thickBot="1">
      <c r="E5" s="14"/>
      <c r="F5" s="16"/>
      <c r="G5" s="12" t="s">
        <v>39</v>
      </c>
    </row>
    <row r="6" spans="2:7" s="115" customFormat="1" ht="14.25" customHeight="1">
      <c r="B6" s="412" t="s">
        <v>156</v>
      </c>
      <c r="C6" s="407" t="s">
        <v>157</v>
      </c>
      <c r="D6" s="396"/>
      <c r="E6" s="399" t="s">
        <v>130</v>
      </c>
      <c r="F6" s="401" t="s">
        <v>33</v>
      </c>
      <c r="G6" s="402"/>
    </row>
    <row r="7" spans="1:7" s="115" customFormat="1" ht="32.25" customHeight="1">
      <c r="A7" s="116"/>
      <c r="B7" s="395"/>
      <c r="C7" s="408"/>
      <c r="D7" s="397"/>
      <c r="E7" s="400"/>
      <c r="F7" s="117" t="s">
        <v>200</v>
      </c>
      <c r="G7" s="118" t="s">
        <v>201</v>
      </c>
    </row>
    <row r="8" spans="1:8" s="125" customFormat="1" ht="12" thickBot="1">
      <c r="A8" s="119"/>
      <c r="B8" s="120">
        <v>1</v>
      </c>
      <c r="C8" s="394">
        <v>2</v>
      </c>
      <c r="D8" s="389"/>
      <c r="E8" s="121">
        <v>3</v>
      </c>
      <c r="F8" s="122">
        <v>4</v>
      </c>
      <c r="G8" s="123">
        <v>5</v>
      </c>
      <c r="H8" s="124"/>
    </row>
    <row r="9" spans="1:7" ht="3.75" customHeight="1">
      <c r="A9" s="112"/>
      <c r="B9" s="17"/>
      <c r="C9" s="62"/>
      <c r="D9" s="46"/>
      <c r="E9" s="126"/>
      <c r="F9" s="127"/>
      <c r="G9" s="128"/>
    </row>
    <row r="10" spans="1:7" ht="27.75" customHeight="1" hidden="1">
      <c r="A10" s="112"/>
      <c r="B10" s="21">
        <v>400</v>
      </c>
      <c r="C10" s="390" t="s">
        <v>202</v>
      </c>
      <c r="D10" s="391"/>
      <c r="E10" s="129">
        <f>SUM(F10:G10)</f>
        <v>0</v>
      </c>
      <c r="F10" s="130">
        <f>F52</f>
        <v>0</v>
      </c>
      <c r="G10" s="131">
        <f>G52</f>
        <v>0</v>
      </c>
    </row>
    <row r="11" spans="1:7" ht="12" customHeight="1">
      <c r="A11" s="112"/>
      <c r="B11" s="17"/>
      <c r="C11" s="62"/>
      <c r="D11" s="46"/>
      <c r="E11" s="126"/>
      <c r="F11" s="127"/>
      <c r="G11" s="132"/>
    </row>
    <row r="12" spans="1:7" ht="14.25" customHeight="1">
      <c r="A12" s="112"/>
      <c r="B12" s="21">
        <v>600</v>
      </c>
      <c r="C12" s="61" t="s">
        <v>158</v>
      </c>
      <c r="D12" s="47"/>
      <c r="E12" s="129">
        <f>SUM(F12:G12)</f>
        <v>4950000</v>
      </c>
      <c r="F12" s="130">
        <f>F331</f>
        <v>300000</v>
      </c>
      <c r="G12" s="131">
        <f>G331</f>
        <v>4650000</v>
      </c>
    </row>
    <row r="13" spans="1:7" ht="14.25" customHeight="1">
      <c r="A13" s="112"/>
      <c r="B13" s="17"/>
      <c r="C13" s="62"/>
      <c r="D13" s="46"/>
      <c r="E13" s="126"/>
      <c r="F13" s="127"/>
      <c r="G13" s="132"/>
    </row>
    <row r="14" spans="1:7" ht="14.25" customHeight="1">
      <c r="A14" s="112"/>
      <c r="B14" s="17">
        <v>700</v>
      </c>
      <c r="C14" s="62" t="s">
        <v>159</v>
      </c>
      <c r="D14" s="46"/>
      <c r="E14" s="129">
        <f>SUM(F14:G14)</f>
        <v>8568500</v>
      </c>
      <c r="F14" s="108">
        <f>F62</f>
        <v>149500</v>
      </c>
      <c r="G14" s="133">
        <f>G62</f>
        <v>8419000</v>
      </c>
    </row>
    <row r="15" spans="1:7" ht="14.25" customHeight="1">
      <c r="A15" s="112"/>
      <c r="B15" s="22"/>
      <c r="C15" s="63"/>
      <c r="D15" s="64"/>
      <c r="E15" s="134"/>
      <c r="F15" s="135"/>
      <c r="G15" s="136"/>
    </row>
    <row r="16" spans="1:7" ht="14.25" customHeight="1">
      <c r="A16" s="112"/>
      <c r="B16" s="21">
        <v>750</v>
      </c>
      <c r="C16" s="61" t="s">
        <v>160</v>
      </c>
      <c r="D16" s="47"/>
      <c r="E16" s="129">
        <f>SUM(F16:G16)</f>
        <v>755092</v>
      </c>
      <c r="F16" s="137">
        <f>F74+F265</f>
        <v>332200</v>
      </c>
      <c r="G16" s="104">
        <f>G74+G265</f>
        <v>422892</v>
      </c>
    </row>
    <row r="17" spans="1:7" ht="14.25" customHeight="1">
      <c r="A17" s="112"/>
      <c r="B17" s="17"/>
      <c r="C17" s="62"/>
      <c r="D17" s="46"/>
      <c r="E17" s="107"/>
      <c r="F17" s="139"/>
      <c r="G17" s="103"/>
    </row>
    <row r="18" spans="1:7" ht="14.25" customHeight="1">
      <c r="A18" s="112"/>
      <c r="B18" s="17">
        <v>751</v>
      </c>
      <c r="C18" s="62" t="s">
        <v>203</v>
      </c>
      <c r="D18" s="46"/>
      <c r="E18" s="138"/>
      <c r="F18" s="139"/>
      <c r="G18" s="103"/>
    </row>
    <row r="19" spans="1:7" ht="14.25" customHeight="1">
      <c r="A19" s="112"/>
      <c r="B19" s="17"/>
      <c r="C19" s="62" t="s">
        <v>31</v>
      </c>
      <c r="D19" s="46"/>
      <c r="E19" s="107">
        <f>SUM(F19:G19)</f>
        <v>6720</v>
      </c>
      <c r="F19" s="139">
        <f>SUM(F273)</f>
        <v>6720</v>
      </c>
      <c r="G19" s="103">
        <f>SUM(G273)</f>
        <v>0</v>
      </c>
    </row>
    <row r="20" spans="1:7" ht="14.25" customHeight="1">
      <c r="A20" s="112"/>
      <c r="B20" s="22"/>
      <c r="C20" s="63"/>
      <c r="D20" s="64"/>
      <c r="E20" s="152"/>
      <c r="F20" s="145"/>
      <c r="G20" s="146"/>
    </row>
    <row r="21" spans="1:7" ht="14.25" customHeight="1">
      <c r="A21" s="112"/>
      <c r="B21" s="17">
        <v>754</v>
      </c>
      <c r="C21" s="62" t="s">
        <v>161</v>
      </c>
      <c r="D21" s="46"/>
      <c r="E21" s="138"/>
      <c r="F21" s="139"/>
      <c r="G21" s="103"/>
    </row>
    <row r="22" spans="1:7" ht="14.25" customHeight="1">
      <c r="A22" s="112"/>
      <c r="B22" s="15"/>
      <c r="C22" s="61" t="s">
        <v>162</v>
      </c>
      <c r="D22" s="47"/>
      <c r="E22" s="129">
        <f>SUM(F22:G22)</f>
        <v>35000</v>
      </c>
      <c r="F22" s="137">
        <f>F91</f>
        <v>35000</v>
      </c>
      <c r="G22" s="104">
        <f>G91</f>
        <v>0</v>
      </c>
    </row>
    <row r="23" spans="1:7" ht="14.25" customHeight="1">
      <c r="A23" s="112"/>
      <c r="B23" s="382"/>
      <c r="C23" s="62"/>
      <c r="D23" s="46"/>
      <c r="E23" s="107"/>
      <c r="F23" s="139"/>
      <c r="G23" s="103"/>
    </row>
    <row r="24" spans="1:7" ht="14.25" customHeight="1">
      <c r="A24" s="112"/>
      <c r="B24" s="17">
        <v>756</v>
      </c>
      <c r="C24" s="62" t="s">
        <v>204</v>
      </c>
      <c r="D24" s="46"/>
      <c r="E24" s="138"/>
      <c r="F24" s="139"/>
      <c r="G24" s="103"/>
    </row>
    <row r="25" spans="1:7" ht="14.25" customHeight="1">
      <c r="A25" s="112"/>
      <c r="B25" s="17"/>
      <c r="C25" s="62" t="s">
        <v>0</v>
      </c>
      <c r="D25" s="46"/>
      <c r="E25" s="141"/>
      <c r="F25" s="142"/>
      <c r="G25" s="143"/>
    </row>
    <row r="26" spans="1:7" ht="14.25" customHeight="1">
      <c r="A26" s="112"/>
      <c r="B26" s="17"/>
      <c r="C26" s="62" t="s">
        <v>53</v>
      </c>
      <c r="D26" s="46"/>
      <c r="E26" s="129">
        <f>F26+G26</f>
        <v>67019647</v>
      </c>
      <c r="F26" s="139">
        <f>F101</f>
        <v>67019647</v>
      </c>
      <c r="G26" s="103">
        <f>G101</f>
        <v>0</v>
      </c>
    </row>
    <row r="27" spans="1:7" ht="14.25" customHeight="1">
      <c r="A27" s="112"/>
      <c r="B27" s="22"/>
      <c r="C27" s="63"/>
      <c r="D27" s="64"/>
      <c r="E27" s="144"/>
      <c r="F27" s="145"/>
      <c r="G27" s="146"/>
    </row>
    <row r="28" spans="1:7" ht="14.25" customHeight="1">
      <c r="A28" s="112"/>
      <c r="B28" s="24">
        <v>758</v>
      </c>
      <c r="C28" s="61" t="s">
        <v>163</v>
      </c>
      <c r="D28" s="47"/>
      <c r="E28" s="129">
        <f>SUM(F28:G28)</f>
        <v>18306797</v>
      </c>
      <c r="F28" s="137">
        <f>F152</f>
        <v>18306797</v>
      </c>
      <c r="G28" s="104">
        <f>G152</f>
        <v>0</v>
      </c>
    </row>
    <row r="29" spans="1:7" ht="14.25" customHeight="1">
      <c r="A29" s="112"/>
      <c r="B29" s="20"/>
      <c r="C29" s="62"/>
      <c r="D29" s="46"/>
      <c r="E29" s="138"/>
      <c r="F29" s="139"/>
      <c r="G29" s="103"/>
    </row>
    <row r="30" spans="1:7" ht="14.25" customHeight="1">
      <c r="A30" s="112"/>
      <c r="B30" s="20">
        <v>801</v>
      </c>
      <c r="C30" s="62" t="s">
        <v>164</v>
      </c>
      <c r="D30" s="46"/>
      <c r="E30" s="129">
        <f>SUM(F30:G30)</f>
        <v>32000</v>
      </c>
      <c r="F30" s="139">
        <f>F163</f>
        <v>32000</v>
      </c>
      <c r="G30" s="103">
        <f>G163</f>
        <v>0</v>
      </c>
    </row>
    <row r="31" spans="1:7" ht="14.25" customHeight="1">
      <c r="A31" s="112"/>
      <c r="B31" s="25"/>
      <c r="C31" s="63"/>
      <c r="D31" s="64"/>
      <c r="E31" s="144"/>
      <c r="F31" s="145"/>
      <c r="G31" s="146"/>
    </row>
    <row r="32" spans="1:7" ht="14.25" customHeight="1">
      <c r="A32" s="112"/>
      <c r="B32" s="24">
        <v>851</v>
      </c>
      <c r="C32" s="61" t="s">
        <v>165</v>
      </c>
      <c r="D32" s="47"/>
      <c r="E32" s="129">
        <f>SUM(F32:G32)</f>
        <v>3508</v>
      </c>
      <c r="F32" s="137">
        <f>F180+F281</f>
        <v>3508</v>
      </c>
      <c r="G32" s="104">
        <f>SUM(G180+G281)</f>
        <v>0</v>
      </c>
    </row>
    <row r="33" spans="1:7" ht="14.25" customHeight="1">
      <c r="A33" s="112"/>
      <c r="B33" s="20"/>
      <c r="C33" s="62"/>
      <c r="D33" s="46"/>
      <c r="E33" s="138"/>
      <c r="F33" s="139"/>
      <c r="G33" s="103"/>
    </row>
    <row r="34" spans="1:7" ht="14.25" customHeight="1">
      <c r="A34" s="112"/>
      <c r="B34" s="147">
        <v>852</v>
      </c>
      <c r="C34" s="148" t="s">
        <v>52</v>
      </c>
      <c r="D34" s="149"/>
      <c r="E34" s="129">
        <f>SUM(F34:G34)</f>
        <v>11733350</v>
      </c>
      <c r="F34" s="150">
        <f>F185+F288</f>
        <v>11733350</v>
      </c>
      <c r="G34" s="151">
        <f>G185+G288</f>
        <v>0</v>
      </c>
    </row>
    <row r="35" spans="1:7" ht="14.25" customHeight="1">
      <c r="A35" s="112"/>
      <c r="B35" s="20"/>
      <c r="C35" s="62"/>
      <c r="D35" s="46"/>
      <c r="E35" s="152"/>
      <c r="F35" s="139"/>
      <c r="G35" s="103"/>
    </row>
    <row r="36" spans="1:7" ht="14.25" customHeight="1">
      <c r="A36" s="112"/>
      <c r="B36" s="20">
        <v>853</v>
      </c>
      <c r="C36" s="62" t="s">
        <v>1</v>
      </c>
      <c r="D36" s="46"/>
      <c r="E36" s="129">
        <f>SUM(F36:G36)</f>
        <v>592124</v>
      </c>
      <c r="F36" s="139">
        <f>F207+F341</f>
        <v>592124</v>
      </c>
      <c r="G36" s="103">
        <f>G207+G341</f>
        <v>0</v>
      </c>
    </row>
    <row r="37" spans="1:7" ht="14.25" customHeight="1">
      <c r="A37" s="112"/>
      <c r="B37" s="25"/>
      <c r="C37" s="63"/>
      <c r="D37" s="64"/>
      <c r="E37" s="144"/>
      <c r="F37" s="145"/>
      <c r="G37" s="146"/>
    </row>
    <row r="38" spans="1:7" ht="14.25" customHeight="1">
      <c r="A38" s="112"/>
      <c r="B38" s="24">
        <v>900</v>
      </c>
      <c r="C38" s="61" t="s">
        <v>106</v>
      </c>
      <c r="D38" s="47"/>
      <c r="E38" s="129">
        <f>SUM(F38:G38)</f>
        <v>12819557</v>
      </c>
      <c r="F38" s="137">
        <f>F213</f>
        <v>3069557</v>
      </c>
      <c r="G38" s="104">
        <f>G213</f>
        <v>9750000</v>
      </c>
    </row>
    <row r="39" spans="1:7" ht="14.25" customHeight="1">
      <c r="A39" s="112"/>
      <c r="B39" s="17"/>
      <c r="C39" s="62"/>
      <c r="D39" s="46"/>
      <c r="E39" s="138"/>
      <c r="F39" s="139"/>
      <c r="G39" s="103"/>
    </row>
    <row r="40" spans="1:7" ht="14.25" customHeight="1">
      <c r="A40" s="112"/>
      <c r="B40" s="21">
        <v>921</v>
      </c>
      <c r="C40" s="61" t="s">
        <v>193</v>
      </c>
      <c r="D40" s="47"/>
      <c r="E40" s="129">
        <f>SUM(F40:G40)</f>
        <v>300000</v>
      </c>
      <c r="F40" s="137">
        <f>F245</f>
        <v>0</v>
      </c>
      <c r="G40" s="104">
        <f>G245</f>
        <v>300000</v>
      </c>
    </row>
    <row r="41" spans="1:7" ht="14.25" customHeight="1">
      <c r="A41" s="112"/>
      <c r="B41" s="17"/>
      <c r="C41" s="62"/>
      <c r="D41" s="46"/>
      <c r="E41" s="138"/>
      <c r="F41" s="139"/>
      <c r="G41" s="103"/>
    </row>
    <row r="42" spans="1:7" ht="14.25" customHeight="1" thickBot="1">
      <c r="A42" s="112"/>
      <c r="B42" s="18">
        <v>926</v>
      </c>
      <c r="C42" s="65" t="s">
        <v>34</v>
      </c>
      <c r="D42" s="66"/>
      <c r="E42" s="129">
        <f>SUM(F42:G42)</f>
        <v>666000</v>
      </c>
      <c r="F42" s="153">
        <f>F253</f>
        <v>0</v>
      </c>
      <c r="G42" s="154">
        <f>G253</f>
        <v>666000</v>
      </c>
    </row>
    <row r="43" spans="1:7" ht="14.25" customHeight="1">
      <c r="A43" s="112"/>
      <c r="B43" s="155"/>
      <c r="C43" s="56"/>
      <c r="D43" s="48"/>
      <c r="E43" s="156"/>
      <c r="F43" s="157"/>
      <c r="G43" s="158"/>
    </row>
    <row r="44" spans="1:9" ht="14.25" customHeight="1" thickBot="1">
      <c r="A44" s="112"/>
      <c r="B44" s="159"/>
      <c r="C44" s="160" t="s">
        <v>166</v>
      </c>
      <c r="D44" s="161"/>
      <c r="E44" s="162">
        <f>SUM(E10:E42)</f>
        <v>125788295</v>
      </c>
      <c r="F44" s="163">
        <f>SUM(F10:F42)</f>
        <v>101580403</v>
      </c>
      <c r="G44" s="164">
        <f>SUM(G10:G42)</f>
        <v>24207892</v>
      </c>
      <c r="I44" s="165"/>
    </row>
    <row r="45" spans="1:7" ht="14.25" customHeight="1">
      <c r="A45" s="392" t="s">
        <v>144</v>
      </c>
      <c r="B45" s="392"/>
      <c r="C45" s="392"/>
      <c r="D45" s="392"/>
      <c r="E45" s="392"/>
      <c r="F45" s="392"/>
      <c r="G45" s="392"/>
    </row>
    <row r="46" spans="1:7" ht="14.25" customHeight="1">
      <c r="A46" s="410" t="s">
        <v>143</v>
      </c>
      <c r="B46" s="410"/>
      <c r="C46" s="410"/>
      <c r="D46" s="410"/>
      <c r="E46" s="410"/>
      <c r="F46" s="410"/>
      <c r="G46" s="410"/>
    </row>
    <row r="47" spans="1:7" ht="14.25" customHeight="1">
      <c r="A47" s="166"/>
      <c r="B47" s="167"/>
      <c r="C47" s="168"/>
      <c r="D47" s="167"/>
      <c r="E47" s="67"/>
      <c r="G47" s="112"/>
    </row>
    <row r="48" spans="1:7" ht="14.25" customHeight="1" thickBot="1">
      <c r="A48" s="166"/>
      <c r="B48" s="167"/>
      <c r="C48" s="168"/>
      <c r="D48" s="167"/>
      <c r="E48" s="286"/>
      <c r="F48" s="169"/>
      <c r="G48" s="14" t="s">
        <v>39</v>
      </c>
    </row>
    <row r="49" spans="1:7" s="170" customFormat="1" ht="14.25" customHeight="1">
      <c r="A49" s="403" t="s">
        <v>156</v>
      </c>
      <c r="B49" s="405" t="s">
        <v>167</v>
      </c>
      <c r="C49" s="405" t="s">
        <v>181</v>
      </c>
      <c r="D49" s="405" t="s">
        <v>168</v>
      </c>
      <c r="E49" s="399" t="s">
        <v>130</v>
      </c>
      <c r="F49" s="401" t="s">
        <v>33</v>
      </c>
      <c r="G49" s="402"/>
    </row>
    <row r="50" spans="1:7" s="171" customFormat="1" ht="12.75">
      <c r="A50" s="404"/>
      <c r="B50" s="406"/>
      <c r="C50" s="406"/>
      <c r="D50" s="406"/>
      <c r="E50" s="400"/>
      <c r="F50" s="117" t="s">
        <v>200</v>
      </c>
      <c r="G50" s="118" t="s">
        <v>201</v>
      </c>
    </row>
    <row r="51" spans="1:7" s="125" customFormat="1" ht="14.25" customHeight="1" thickBot="1">
      <c r="A51" s="120">
        <v>1</v>
      </c>
      <c r="B51" s="172">
        <v>2</v>
      </c>
      <c r="C51" s="173">
        <v>3</v>
      </c>
      <c r="D51" s="172">
        <v>4</v>
      </c>
      <c r="E51" s="121">
        <v>5</v>
      </c>
      <c r="F51" s="122">
        <v>6</v>
      </c>
      <c r="G51" s="174">
        <v>7</v>
      </c>
    </row>
    <row r="52" spans="1:7" s="69" customFormat="1" ht="25.5" hidden="1">
      <c r="A52" s="17">
        <v>400</v>
      </c>
      <c r="B52" s="32"/>
      <c r="C52" s="73"/>
      <c r="D52" s="175" t="s">
        <v>202</v>
      </c>
      <c r="E52" s="129">
        <f>SUM(E54)</f>
        <v>0</v>
      </c>
      <c r="F52" s="129">
        <f>SUM(F54)</f>
        <v>0</v>
      </c>
      <c r="G52" s="131">
        <f>SUM(G54)</f>
        <v>0</v>
      </c>
    </row>
    <row r="53" spans="1:7" s="69" customFormat="1" ht="14.25" customHeight="1" hidden="1" thickBot="1">
      <c r="A53" s="17"/>
      <c r="B53" s="50"/>
      <c r="C53" s="74"/>
      <c r="D53" s="87"/>
      <c r="E53" s="107"/>
      <c r="F53" s="145"/>
      <c r="G53" s="146"/>
    </row>
    <row r="54" spans="1:7" s="69" customFormat="1" ht="14.25" customHeight="1" hidden="1">
      <c r="A54" s="17"/>
      <c r="B54" s="50">
        <v>40002</v>
      </c>
      <c r="C54" s="73"/>
      <c r="D54" s="88" t="s">
        <v>169</v>
      </c>
      <c r="E54" s="129">
        <f>SUM(E55)</f>
        <v>0</v>
      </c>
      <c r="F54" s="130">
        <f>SUM(F55)</f>
        <v>0</v>
      </c>
      <c r="G54" s="131">
        <f>SUM(G55)</f>
        <v>0</v>
      </c>
    </row>
    <row r="55" spans="1:7" s="69" customFormat="1" ht="32.25" customHeight="1" hidden="1">
      <c r="A55" s="21"/>
      <c r="B55" s="33"/>
      <c r="C55" s="73">
        <v>6298</v>
      </c>
      <c r="D55" s="51" t="s">
        <v>40</v>
      </c>
      <c r="E55" s="176">
        <v>0</v>
      </c>
      <c r="F55" s="137"/>
      <c r="G55" s="104">
        <v>0</v>
      </c>
    </row>
    <row r="56" spans="1:7" s="69" customFormat="1" ht="14.25" customHeight="1" hidden="1" thickBot="1">
      <c r="A56" s="34"/>
      <c r="B56" s="50"/>
      <c r="C56" s="74"/>
      <c r="D56" s="87"/>
      <c r="E56" s="107"/>
      <c r="F56" s="108"/>
      <c r="G56" s="103"/>
    </row>
    <row r="57" spans="1:7" s="69" customFormat="1" ht="14.25" customHeight="1" hidden="1">
      <c r="A57" s="17">
        <v>600</v>
      </c>
      <c r="B57" s="32"/>
      <c r="C57" s="73"/>
      <c r="D57" s="88" t="s">
        <v>158</v>
      </c>
      <c r="E57" s="129">
        <f>SUM(E59)</f>
        <v>0</v>
      </c>
      <c r="F57" s="130">
        <f>SUM(F59)</f>
        <v>0</v>
      </c>
      <c r="G57" s="131">
        <f>SUM(G59)</f>
        <v>0</v>
      </c>
    </row>
    <row r="58" spans="1:7" s="69" customFormat="1" ht="14.25" customHeight="1" hidden="1">
      <c r="A58" s="17"/>
      <c r="B58" s="50"/>
      <c r="C58" s="74"/>
      <c r="D58" s="87"/>
      <c r="E58" s="107"/>
      <c r="F58" s="145"/>
      <c r="G58" s="146"/>
    </row>
    <row r="59" spans="1:7" s="69" customFormat="1" ht="14.25" customHeight="1" hidden="1">
      <c r="A59" s="17"/>
      <c r="B59" s="50">
        <v>60016</v>
      </c>
      <c r="C59" s="73"/>
      <c r="D59" s="88" t="s">
        <v>170</v>
      </c>
      <c r="E59" s="129">
        <f>SUM(E60)</f>
        <v>0</v>
      </c>
      <c r="F59" s="130">
        <f>SUM(F60)</f>
        <v>0</v>
      </c>
      <c r="G59" s="131">
        <f>SUM(G60)</f>
        <v>0</v>
      </c>
    </row>
    <row r="60" spans="1:7" s="69" customFormat="1" ht="37.5" customHeight="1" hidden="1">
      <c r="A60" s="21"/>
      <c r="B60" s="33"/>
      <c r="C60" s="73">
        <v>6298</v>
      </c>
      <c r="D60" s="51" t="s">
        <v>40</v>
      </c>
      <c r="E60" s="176">
        <v>0</v>
      </c>
      <c r="F60" s="137"/>
      <c r="G60" s="104">
        <v>0</v>
      </c>
    </row>
    <row r="61" spans="1:7" s="69" customFormat="1" ht="14.25" customHeight="1">
      <c r="A61" s="34"/>
      <c r="B61" s="50"/>
      <c r="C61" s="74"/>
      <c r="D61" s="87"/>
      <c r="E61" s="107"/>
      <c r="F61" s="108"/>
      <c r="G61" s="103"/>
    </row>
    <row r="62" spans="1:7" s="69" customFormat="1" ht="14.25" customHeight="1">
      <c r="A62" s="17">
        <v>700</v>
      </c>
      <c r="B62" s="32"/>
      <c r="C62" s="73"/>
      <c r="D62" s="88" t="s">
        <v>159</v>
      </c>
      <c r="E62" s="129">
        <f>SUM(E64+E67)</f>
        <v>8568500</v>
      </c>
      <c r="F62" s="130">
        <f>SUM(F64+F67)</f>
        <v>149500</v>
      </c>
      <c r="G62" s="131">
        <f>SUM(G64+G67)</f>
        <v>8419000</v>
      </c>
    </row>
    <row r="63" spans="1:7" s="69" customFormat="1" ht="14.25" customHeight="1">
      <c r="A63" s="17"/>
      <c r="B63" s="50"/>
      <c r="C63" s="74"/>
      <c r="D63" s="87"/>
      <c r="E63" s="107"/>
      <c r="F63" s="145"/>
      <c r="G63" s="146"/>
    </row>
    <row r="64" spans="1:7" s="69" customFormat="1" ht="14.25" customHeight="1">
      <c r="A64" s="17"/>
      <c r="B64" s="50">
        <v>70001</v>
      </c>
      <c r="C64" s="73"/>
      <c r="D64" s="88" t="s">
        <v>77</v>
      </c>
      <c r="E64" s="129">
        <f>SUM(E65)</f>
        <v>1680000</v>
      </c>
      <c r="F64" s="130">
        <f>SUM(F65)</f>
        <v>0</v>
      </c>
      <c r="G64" s="131">
        <f>SUM(G65)</f>
        <v>1680000</v>
      </c>
    </row>
    <row r="65" spans="1:7" s="69" customFormat="1" ht="43.5" customHeight="1">
      <c r="A65" s="17"/>
      <c r="B65" s="33"/>
      <c r="C65" s="73">
        <v>6260</v>
      </c>
      <c r="D65" s="51" t="s">
        <v>105</v>
      </c>
      <c r="E65" s="176">
        <f>SUM(F65:G65)</f>
        <v>1680000</v>
      </c>
      <c r="F65" s="139"/>
      <c r="G65" s="103">
        <f>700000+1130000-150000</f>
        <v>1680000</v>
      </c>
    </row>
    <row r="66" spans="1:7" s="69" customFormat="1" ht="12.75" customHeight="1">
      <c r="A66" s="17"/>
      <c r="B66" s="50"/>
      <c r="C66" s="74"/>
      <c r="D66" s="87"/>
      <c r="E66" s="107"/>
      <c r="F66" s="145"/>
      <c r="G66" s="146"/>
    </row>
    <row r="67" spans="1:7" s="69" customFormat="1" ht="14.25" customHeight="1">
      <c r="A67" s="17"/>
      <c r="B67" s="50">
        <v>70005</v>
      </c>
      <c r="C67" s="73"/>
      <c r="D67" s="88" t="s">
        <v>171</v>
      </c>
      <c r="E67" s="129">
        <f>SUM(E68:E72)</f>
        <v>6888500</v>
      </c>
      <c r="F67" s="130">
        <f>SUM(F68:F72)</f>
        <v>149500</v>
      </c>
      <c r="G67" s="131">
        <f>SUM(G68:G72)</f>
        <v>6739000</v>
      </c>
    </row>
    <row r="68" spans="1:7" s="69" customFormat="1" ht="26.25" customHeight="1">
      <c r="A68" s="17"/>
      <c r="B68" s="50"/>
      <c r="C68" s="49" t="s">
        <v>80</v>
      </c>
      <c r="D68" s="51" t="s">
        <v>108</v>
      </c>
      <c r="E68" s="176">
        <f>SUM(F68:G68)</f>
        <v>143000</v>
      </c>
      <c r="F68" s="139">
        <v>143000</v>
      </c>
      <c r="G68" s="103"/>
    </row>
    <row r="69" spans="1:7" s="69" customFormat="1" ht="33" customHeight="1">
      <c r="A69" s="17"/>
      <c r="B69" s="50"/>
      <c r="C69" s="49" t="s">
        <v>187</v>
      </c>
      <c r="D69" s="51" t="s">
        <v>188</v>
      </c>
      <c r="E69" s="176">
        <f>SUM(F69:G69)</f>
        <v>27000</v>
      </c>
      <c r="F69" s="177"/>
      <c r="G69" s="178">
        <v>27000</v>
      </c>
    </row>
    <row r="70" spans="1:7" s="69" customFormat="1" ht="33" customHeight="1">
      <c r="A70" s="17"/>
      <c r="B70" s="287"/>
      <c r="C70" s="53" t="s">
        <v>2</v>
      </c>
      <c r="D70" s="89" t="s">
        <v>3</v>
      </c>
      <c r="E70" s="176">
        <f>SUM(F70:G70)</f>
        <v>6712000</v>
      </c>
      <c r="F70" s="139"/>
      <c r="G70" s="211">
        <f>3246000+3466000</f>
        <v>6712000</v>
      </c>
    </row>
    <row r="71" spans="1:7" s="69" customFormat="1" ht="25.5" customHeight="1">
      <c r="A71" s="17"/>
      <c r="B71" s="50"/>
      <c r="C71" s="53" t="s">
        <v>81</v>
      </c>
      <c r="D71" s="89" t="s">
        <v>116</v>
      </c>
      <c r="E71" s="176">
        <f>SUM(F71:G71)</f>
        <v>1000</v>
      </c>
      <c r="F71" s="177">
        <v>1000</v>
      </c>
      <c r="G71" s="178"/>
    </row>
    <row r="72" spans="1:7" s="69" customFormat="1" ht="25.5" customHeight="1" thickBot="1">
      <c r="A72" s="35"/>
      <c r="B72" s="70"/>
      <c r="C72" s="288" t="s">
        <v>82</v>
      </c>
      <c r="D72" s="90" t="s">
        <v>109</v>
      </c>
      <c r="E72" s="187">
        <f>SUM(F72:G72)</f>
        <v>5500</v>
      </c>
      <c r="F72" s="188">
        <v>5500</v>
      </c>
      <c r="G72" s="189"/>
    </row>
    <row r="73" spans="1:7" s="69" customFormat="1" ht="9.75" customHeight="1" thickTop="1">
      <c r="A73" s="17"/>
      <c r="B73" s="50"/>
      <c r="C73" s="11"/>
      <c r="D73" s="91"/>
      <c r="E73" s="107"/>
      <c r="F73" s="139"/>
      <c r="G73" s="103"/>
    </row>
    <row r="74" spans="1:7" s="69" customFormat="1" ht="14.25" customHeight="1">
      <c r="A74" s="17">
        <v>750</v>
      </c>
      <c r="B74" s="32"/>
      <c r="C74" s="73"/>
      <c r="D74" s="88" t="s">
        <v>160</v>
      </c>
      <c r="E74" s="129">
        <f>SUM(E76+E79+E83+E86)</f>
        <v>450092</v>
      </c>
      <c r="F74" s="130">
        <f>SUM(F76+F79+F83+F86)</f>
        <v>27200</v>
      </c>
      <c r="G74" s="131">
        <f>SUM(G76+G79+G83+G86)</f>
        <v>422892</v>
      </c>
    </row>
    <row r="75" spans="1:7" s="69" customFormat="1" ht="12" customHeight="1">
      <c r="A75" s="17"/>
      <c r="B75" s="50"/>
      <c r="C75" s="74"/>
      <c r="D75" s="87"/>
      <c r="E75" s="107"/>
      <c r="F75" s="139"/>
      <c r="G75" s="103"/>
    </row>
    <row r="76" spans="1:7" s="69" customFormat="1" ht="14.25" customHeight="1">
      <c r="A76" s="17"/>
      <c r="B76" s="50">
        <v>75011</v>
      </c>
      <c r="C76" s="73"/>
      <c r="D76" s="88" t="s">
        <v>38</v>
      </c>
      <c r="E76" s="129">
        <f>SUM(E77:E77)</f>
        <v>12500</v>
      </c>
      <c r="F76" s="130">
        <f>SUM(F77:F77)</f>
        <v>12500</v>
      </c>
      <c r="G76" s="131">
        <f>SUM(G77:G77)</f>
        <v>0</v>
      </c>
    </row>
    <row r="77" spans="1:7" s="69" customFormat="1" ht="33.75" customHeight="1">
      <c r="A77" s="17"/>
      <c r="B77" s="33"/>
      <c r="C77" s="72" t="s">
        <v>189</v>
      </c>
      <c r="D77" s="89" t="s">
        <v>190</v>
      </c>
      <c r="E77" s="176">
        <f>SUM(F77:G77)</f>
        <v>12500</v>
      </c>
      <c r="F77" s="177">
        <v>12500</v>
      </c>
      <c r="G77" s="178"/>
    </row>
    <row r="78" spans="1:7" s="69" customFormat="1" ht="12.75">
      <c r="A78" s="17"/>
      <c r="B78" s="50"/>
      <c r="C78" s="79"/>
      <c r="D78" s="91"/>
      <c r="E78" s="107"/>
      <c r="F78" s="139"/>
      <c r="G78" s="103"/>
    </row>
    <row r="79" spans="1:8" s="69" customFormat="1" ht="12.75">
      <c r="A79" s="17"/>
      <c r="B79" s="50">
        <v>75023</v>
      </c>
      <c r="C79" s="54"/>
      <c r="D79" s="51" t="s">
        <v>74</v>
      </c>
      <c r="E79" s="129">
        <f>SUM(E80:E81)</f>
        <v>427592</v>
      </c>
      <c r="F79" s="129">
        <f>SUM(F80:F81)</f>
        <v>4700</v>
      </c>
      <c r="G79" s="131">
        <f>SUM(G80:G81)</f>
        <v>422892</v>
      </c>
      <c r="H79" s="289"/>
    </row>
    <row r="80" spans="1:7" s="69" customFormat="1" ht="25.5" customHeight="1">
      <c r="A80" s="17"/>
      <c r="B80" s="50"/>
      <c r="C80" s="76" t="s">
        <v>82</v>
      </c>
      <c r="D80" s="51" t="s">
        <v>109</v>
      </c>
      <c r="E80" s="176">
        <f>SUM(F80:G80)</f>
        <v>4700</v>
      </c>
      <c r="F80" s="177">
        <v>4700</v>
      </c>
      <c r="G80" s="178"/>
    </row>
    <row r="81" spans="1:7" s="69" customFormat="1" ht="34.5" customHeight="1">
      <c r="A81" s="17"/>
      <c r="B81" s="33"/>
      <c r="C81" s="73">
        <v>6298</v>
      </c>
      <c r="D81" s="51" t="s">
        <v>40</v>
      </c>
      <c r="E81" s="176">
        <f>SUM(F81:G81)</f>
        <v>422892</v>
      </c>
      <c r="F81" s="139"/>
      <c r="G81" s="103">
        <v>422892</v>
      </c>
    </row>
    <row r="82" spans="1:7" s="69" customFormat="1" ht="12.75" hidden="1">
      <c r="A82" s="17"/>
      <c r="B82" s="50"/>
      <c r="C82" s="106"/>
      <c r="D82" s="95"/>
      <c r="E82" s="107"/>
      <c r="F82" s="145"/>
      <c r="G82" s="146"/>
    </row>
    <row r="83" spans="1:7" s="69" customFormat="1" ht="14.25" customHeight="1" hidden="1">
      <c r="A83" s="17"/>
      <c r="B83" s="50">
        <v>75075</v>
      </c>
      <c r="C83" s="73"/>
      <c r="D83" s="88" t="s">
        <v>198</v>
      </c>
      <c r="E83" s="129">
        <f>SUM(E84)</f>
        <v>0</v>
      </c>
      <c r="F83" s="130">
        <f>SUM(F84)</f>
        <v>0</v>
      </c>
      <c r="G83" s="131">
        <f>SUM(G84)</f>
        <v>0</v>
      </c>
    </row>
    <row r="84" spans="1:7" s="69" customFormat="1" ht="44.25" customHeight="1" hidden="1">
      <c r="A84" s="17"/>
      <c r="B84" s="33"/>
      <c r="C84" s="53" t="s">
        <v>154</v>
      </c>
      <c r="D84" s="89" t="s">
        <v>73</v>
      </c>
      <c r="E84" s="186">
        <f>SUM(F84:G84)</f>
        <v>0</v>
      </c>
      <c r="F84" s="139">
        <v>0</v>
      </c>
      <c r="G84" s="103"/>
    </row>
    <row r="85" spans="1:7" s="69" customFormat="1" ht="14.25" customHeight="1">
      <c r="A85" s="17"/>
      <c r="B85" s="86"/>
      <c r="C85" s="290"/>
      <c r="D85" s="291"/>
      <c r="E85" s="152"/>
      <c r="F85" s="145"/>
      <c r="G85" s="146"/>
    </row>
    <row r="86" spans="1:7" s="69" customFormat="1" ht="14.25" customHeight="1">
      <c r="A86" s="17"/>
      <c r="B86" s="50">
        <v>75095</v>
      </c>
      <c r="C86" s="73"/>
      <c r="D86" s="88" t="s">
        <v>172</v>
      </c>
      <c r="E86" s="129">
        <f>SUM(E87:E87)</f>
        <v>10000</v>
      </c>
      <c r="F86" s="129">
        <f>SUM(F87:F87)</f>
        <v>10000</v>
      </c>
      <c r="G86" s="131">
        <f>SUM(G87:G87)</f>
        <v>0</v>
      </c>
    </row>
    <row r="87" spans="1:7" s="69" customFormat="1" ht="42" customHeight="1" thickBot="1">
      <c r="A87" s="18"/>
      <c r="B87" s="77"/>
      <c r="C87" s="250">
        <v>2705</v>
      </c>
      <c r="D87" s="96" t="s">
        <v>73</v>
      </c>
      <c r="E87" s="194">
        <f>SUM(F87:G87)</f>
        <v>10000</v>
      </c>
      <c r="F87" s="292">
        <v>10000</v>
      </c>
      <c r="G87" s="293"/>
    </row>
    <row r="88" spans="1:7" s="125" customFormat="1" ht="14.25" customHeight="1">
      <c r="A88" s="181">
        <v>1</v>
      </c>
      <c r="B88" s="182">
        <v>2</v>
      </c>
      <c r="C88" s="183">
        <v>3</v>
      </c>
      <c r="D88" s="182">
        <v>4</v>
      </c>
      <c r="E88" s="184">
        <v>5</v>
      </c>
      <c r="F88" s="182">
        <v>6</v>
      </c>
      <c r="G88" s="185">
        <v>7</v>
      </c>
    </row>
    <row r="89" spans="1:7" s="115" customFormat="1" ht="8.25" customHeight="1">
      <c r="A89" s="43"/>
      <c r="B89" s="282"/>
      <c r="C89" s="294"/>
      <c r="D89" s="295"/>
      <c r="E89" s="296"/>
      <c r="F89" s="297"/>
      <c r="G89" s="211"/>
    </row>
    <row r="90" spans="1:7" s="115" customFormat="1" ht="14.25" customHeight="1">
      <c r="A90" s="43">
        <v>754</v>
      </c>
      <c r="B90" s="298"/>
      <c r="C90" s="294"/>
      <c r="D90" s="295" t="s">
        <v>173</v>
      </c>
      <c r="E90" s="299"/>
      <c r="F90" s="297"/>
      <c r="G90" s="211"/>
    </row>
    <row r="91" spans="1:7" s="115" customFormat="1" ht="14.25" customHeight="1">
      <c r="A91" s="43"/>
      <c r="B91" s="300"/>
      <c r="C91" s="301"/>
      <c r="D91" s="302" t="s">
        <v>174</v>
      </c>
      <c r="E91" s="275">
        <f>SUM(E93+E96)</f>
        <v>35000</v>
      </c>
      <c r="F91" s="303">
        <f>SUM(F93+F96)</f>
        <v>35000</v>
      </c>
      <c r="G91" s="304">
        <f>SUM(G93+G96)</f>
        <v>0</v>
      </c>
    </row>
    <row r="92" spans="1:7" s="115" customFormat="1" ht="14.25" customHeight="1" hidden="1">
      <c r="A92" s="43"/>
      <c r="B92" s="282"/>
      <c r="C92" s="294"/>
      <c r="D92" s="295"/>
      <c r="E92" s="186"/>
      <c r="F92" s="305"/>
      <c r="G92" s="306"/>
    </row>
    <row r="93" spans="1:7" s="115" customFormat="1" ht="14.25" customHeight="1" hidden="1">
      <c r="A93" s="43"/>
      <c r="B93" s="282">
        <v>75412</v>
      </c>
      <c r="C93" s="301"/>
      <c r="D93" s="302" t="s">
        <v>184</v>
      </c>
      <c r="E93" s="275">
        <f>SUM(E94)</f>
        <v>0</v>
      </c>
      <c r="F93" s="303">
        <f>SUM(F94)</f>
        <v>0</v>
      </c>
      <c r="G93" s="304">
        <f>SUM(G94)</f>
        <v>0</v>
      </c>
    </row>
    <row r="94" spans="1:7" s="115" customFormat="1" ht="25.5" customHeight="1" hidden="1" thickBot="1">
      <c r="A94" s="43"/>
      <c r="B94" s="307"/>
      <c r="C94" s="301">
        <v>6298</v>
      </c>
      <c r="D94" s="308" t="s">
        <v>40</v>
      </c>
      <c r="E94" s="275">
        <f>SUM(F94:G94)</f>
        <v>0</v>
      </c>
      <c r="F94" s="309"/>
      <c r="G94" s="310">
        <v>0</v>
      </c>
    </row>
    <row r="95" spans="1:7" s="115" customFormat="1" ht="14.25" customHeight="1">
      <c r="A95" s="43"/>
      <c r="B95" s="282"/>
      <c r="C95" s="294"/>
      <c r="D95" s="295"/>
      <c r="E95" s="186"/>
      <c r="F95" s="305"/>
      <c r="G95" s="306"/>
    </row>
    <row r="96" spans="1:7" s="115" customFormat="1" ht="14.25" customHeight="1">
      <c r="A96" s="43"/>
      <c r="B96" s="282">
        <v>75416</v>
      </c>
      <c r="C96" s="301"/>
      <c r="D96" s="302" t="s">
        <v>175</v>
      </c>
      <c r="E96" s="275">
        <f>SUM(E97)</f>
        <v>35000</v>
      </c>
      <c r="F96" s="303">
        <f>SUM(F97)</f>
        <v>35000</v>
      </c>
      <c r="G96" s="304">
        <f>SUM(G97)</f>
        <v>0</v>
      </c>
    </row>
    <row r="97" spans="1:7" s="115" customFormat="1" ht="25.5" customHeight="1" thickBot="1">
      <c r="A97" s="311"/>
      <c r="B97" s="312"/>
      <c r="C97" s="313" t="s">
        <v>85</v>
      </c>
      <c r="D97" s="314" t="s">
        <v>41</v>
      </c>
      <c r="E97" s="187">
        <f>SUM(F97:G97)</f>
        <v>35000</v>
      </c>
      <c r="F97" s="315">
        <v>35000</v>
      </c>
      <c r="G97" s="316"/>
    </row>
    <row r="98" spans="1:7" s="115" customFormat="1" ht="9.75" customHeight="1" thickTop="1">
      <c r="A98" s="43"/>
      <c r="B98" s="282"/>
      <c r="C98" s="294"/>
      <c r="D98" s="295"/>
      <c r="E98" s="186"/>
      <c r="F98" s="297"/>
      <c r="G98" s="211"/>
    </row>
    <row r="99" spans="1:7" s="69" customFormat="1" ht="14.25" customHeight="1">
      <c r="A99" s="17">
        <v>756</v>
      </c>
      <c r="B99" s="31"/>
      <c r="C99" s="74"/>
      <c r="D99" s="87" t="s">
        <v>205</v>
      </c>
      <c r="E99" s="107"/>
      <c r="F99" s="139"/>
      <c r="G99" s="103"/>
    </row>
    <row r="100" spans="1:7" s="69" customFormat="1" ht="14.25" customHeight="1">
      <c r="A100" s="17"/>
      <c r="B100" s="31"/>
      <c r="C100" s="74"/>
      <c r="D100" s="87" t="s">
        <v>206</v>
      </c>
      <c r="E100" s="107"/>
      <c r="F100" s="139"/>
      <c r="G100" s="103"/>
    </row>
    <row r="101" spans="1:7" s="69" customFormat="1" ht="14.25" customHeight="1">
      <c r="A101" s="17"/>
      <c r="B101" s="32"/>
      <c r="C101" s="73"/>
      <c r="D101" s="88" t="s">
        <v>53</v>
      </c>
      <c r="E101" s="129">
        <f>SUM(F101:G101)</f>
        <v>67019647</v>
      </c>
      <c r="F101" s="129">
        <f>F103+F108+F121+F137+F147</f>
        <v>67019647</v>
      </c>
      <c r="G101" s="131">
        <f>G103+G108+G121+G137+G147</f>
        <v>0</v>
      </c>
    </row>
    <row r="102" spans="1:7" s="69" customFormat="1" ht="14.25" customHeight="1">
      <c r="A102" s="17"/>
      <c r="B102" s="50"/>
      <c r="C102" s="74"/>
      <c r="D102" s="87"/>
      <c r="E102" s="107"/>
      <c r="F102" s="108"/>
      <c r="G102" s="133"/>
    </row>
    <row r="103" spans="1:7" s="69" customFormat="1" ht="14.25" customHeight="1">
      <c r="A103" s="17"/>
      <c r="B103" s="50">
        <v>75601</v>
      </c>
      <c r="C103" s="73"/>
      <c r="D103" s="88" t="s">
        <v>55</v>
      </c>
      <c r="E103" s="129">
        <f>SUM(E104)</f>
        <v>120000</v>
      </c>
      <c r="F103" s="130">
        <f>SUM(F104)</f>
        <v>120000</v>
      </c>
      <c r="G103" s="131">
        <f>SUM(G104)</f>
        <v>0</v>
      </c>
    </row>
    <row r="104" spans="1:14" s="69" customFormat="1" ht="27.75" customHeight="1">
      <c r="A104" s="20"/>
      <c r="B104" s="33"/>
      <c r="C104" s="82" t="s">
        <v>90</v>
      </c>
      <c r="D104" s="51" t="s">
        <v>121</v>
      </c>
      <c r="E104" s="129">
        <f>SUM(F104:G104)</f>
        <v>120000</v>
      </c>
      <c r="F104" s="137">
        <v>120000</v>
      </c>
      <c r="G104" s="104"/>
      <c r="H104" s="68"/>
      <c r="I104" s="67"/>
      <c r="J104" s="67"/>
      <c r="K104" s="68"/>
      <c r="L104" s="68"/>
      <c r="M104" s="68"/>
      <c r="N104" s="68"/>
    </row>
    <row r="105" spans="1:14" s="69" customFormat="1" ht="10.5" customHeight="1">
      <c r="A105" s="17"/>
      <c r="B105" s="50"/>
      <c r="C105" s="81"/>
      <c r="D105" s="87"/>
      <c r="E105" s="107"/>
      <c r="F105" s="139"/>
      <c r="G105" s="103"/>
      <c r="H105" s="83"/>
      <c r="I105" s="67"/>
      <c r="J105" s="85"/>
      <c r="K105" s="68"/>
      <c r="L105" s="68"/>
      <c r="M105" s="68"/>
      <c r="N105" s="68"/>
    </row>
    <row r="106" spans="1:14" s="69" customFormat="1" ht="14.25" customHeight="1">
      <c r="A106" s="17"/>
      <c r="B106" s="50">
        <v>75615</v>
      </c>
      <c r="C106" s="81"/>
      <c r="D106" s="87" t="s">
        <v>71</v>
      </c>
      <c r="E106" s="107"/>
      <c r="F106" s="139"/>
      <c r="G106" s="103"/>
      <c r="H106" s="83"/>
      <c r="I106" s="67"/>
      <c r="J106" s="85"/>
      <c r="K106" s="68"/>
      <c r="L106" s="68"/>
      <c r="M106" s="68"/>
      <c r="N106" s="68"/>
    </row>
    <row r="107" spans="1:14" s="69" customFormat="1" ht="14.25" customHeight="1">
      <c r="A107" s="17"/>
      <c r="B107" s="50"/>
      <c r="C107" s="81"/>
      <c r="D107" s="87" t="s">
        <v>72</v>
      </c>
      <c r="E107" s="107"/>
      <c r="F107" s="139"/>
      <c r="G107" s="103"/>
      <c r="H107" s="83"/>
      <c r="I107" s="67"/>
      <c r="J107" s="85"/>
      <c r="K107" s="68"/>
      <c r="L107" s="68"/>
      <c r="M107" s="68"/>
      <c r="N107" s="68"/>
    </row>
    <row r="108" spans="1:14" s="69" customFormat="1" ht="14.25" customHeight="1">
      <c r="A108" s="17"/>
      <c r="B108" s="50"/>
      <c r="C108" s="82"/>
      <c r="D108" s="88" t="s">
        <v>46</v>
      </c>
      <c r="E108" s="129">
        <f>SUM(E109:E117)</f>
        <v>35789157</v>
      </c>
      <c r="F108" s="130">
        <f>SUM(F109:F117)</f>
        <v>35789157</v>
      </c>
      <c r="G108" s="131">
        <f>SUM(G109:G117)</f>
        <v>0</v>
      </c>
      <c r="H108" s="83"/>
      <c r="I108" s="67"/>
      <c r="J108" s="85"/>
      <c r="K108" s="68"/>
      <c r="L108" s="68"/>
      <c r="M108" s="68"/>
      <c r="N108" s="68"/>
    </row>
    <row r="109" spans="1:14" s="69" customFormat="1" ht="25.5" customHeight="1">
      <c r="A109" s="17"/>
      <c r="B109" s="50"/>
      <c r="C109" s="84" t="s">
        <v>86</v>
      </c>
      <c r="D109" s="89" t="s">
        <v>117</v>
      </c>
      <c r="E109" s="197">
        <f>SUM(F109:G109)</f>
        <v>35100000</v>
      </c>
      <c r="F109" s="139">
        <v>35100000</v>
      </c>
      <c r="G109" s="103"/>
      <c r="H109" s="83"/>
      <c r="I109" s="67"/>
      <c r="J109" s="85"/>
      <c r="K109" s="68"/>
      <c r="L109" s="68"/>
      <c r="M109" s="68"/>
      <c r="N109" s="68"/>
    </row>
    <row r="110" spans="1:14" s="69" customFormat="1" ht="25.5" customHeight="1">
      <c r="A110" s="17"/>
      <c r="B110" s="50"/>
      <c r="C110" s="82" t="s">
        <v>87</v>
      </c>
      <c r="D110" s="51" t="s">
        <v>118</v>
      </c>
      <c r="E110" s="197">
        <v>45979</v>
      </c>
      <c r="F110" s="177">
        <v>45979</v>
      </c>
      <c r="G110" s="178"/>
      <c r="H110" s="83"/>
      <c r="I110" s="67"/>
      <c r="J110" s="85"/>
      <c r="K110" s="68"/>
      <c r="L110" s="68"/>
      <c r="M110" s="68"/>
      <c r="N110" s="68"/>
    </row>
    <row r="111" spans="1:14" s="69" customFormat="1" ht="25.5" customHeight="1">
      <c r="A111" s="17"/>
      <c r="B111" s="50"/>
      <c r="C111" s="84" t="s">
        <v>88</v>
      </c>
      <c r="D111" s="89" t="s">
        <v>119</v>
      </c>
      <c r="E111" s="197">
        <v>197887</v>
      </c>
      <c r="F111" s="139">
        <v>197887</v>
      </c>
      <c r="G111" s="103"/>
      <c r="H111" s="83"/>
      <c r="I111" s="67"/>
      <c r="J111" s="85"/>
      <c r="K111" s="68"/>
      <c r="L111" s="68"/>
      <c r="M111" s="68"/>
      <c r="N111" s="68"/>
    </row>
    <row r="112" spans="1:14" s="69" customFormat="1" ht="25.5" customHeight="1">
      <c r="A112" s="17"/>
      <c r="B112" s="50"/>
      <c r="C112" s="84" t="s">
        <v>89</v>
      </c>
      <c r="D112" s="89" t="s">
        <v>120</v>
      </c>
      <c r="E112" s="197">
        <f aca="true" t="shared" si="0" ref="E112:E117">SUM(F112:G112)</f>
        <v>166000</v>
      </c>
      <c r="F112" s="177">
        <v>166000</v>
      </c>
      <c r="G112" s="178"/>
      <c r="H112" s="83"/>
      <c r="I112" s="67"/>
      <c r="J112" s="85"/>
      <c r="K112" s="68"/>
      <c r="L112" s="68"/>
      <c r="M112" s="68"/>
      <c r="N112" s="68"/>
    </row>
    <row r="113" spans="1:14" s="69" customFormat="1" ht="25.5" customHeight="1">
      <c r="A113" s="17"/>
      <c r="B113" s="50"/>
      <c r="C113" s="84" t="s">
        <v>98</v>
      </c>
      <c r="D113" s="89" t="s">
        <v>126</v>
      </c>
      <c r="E113" s="197">
        <f t="shared" si="0"/>
        <v>23946</v>
      </c>
      <c r="F113" s="139">
        <v>23946</v>
      </c>
      <c r="G113" s="103"/>
      <c r="H113" s="83"/>
      <c r="I113" s="67"/>
      <c r="J113" s="85"/>
      <c r="K113" s="68"/>
      <c r="L113" s="68"/>
      <c r="M113" s="68"/>
      <c r="N113" s="68"/>
    </row>
    <row r="114" spans="1:14" s="69" customFormat="1" ht="25.5" customHeight="1">
      <c r="A114" s="17"/>
      <c r="B114" s="50"/>
      <c r="C114" s="84" t="s">
        <v>84</v>
      </c>
      <c r="D114" s="89" t="s">
        <v>111</v>
      </c>
      <c r="E114" s="197">
        <f t="shared" si="0"/>
        <v>1300</v>
      </c>
      <c r="F114" s="177">
        <v>1300</v>
      </c>
      <c r="G114" s="178"/>
      <c r="H114" s="83"/>
      <c r="I114" s="67"/>
      <c r="J114" s="68"/>
      <c r="K114" s="68"/>
      <c r="L114" s="68"/>
      <c r="M114" s="68"/>
      <c r="N114" s="68"/>
    </row>
    <row r="115" spans="1:14" s="69" customFormat="1" ht="25.5" customHeight="1">
      <c r="A115" s="17"/>
      <c r="B115" s="50"/>
      <c r="C115" s="84" t="s">
        <v>100</v>
      </c>
      <c r="D115" s="89" t="s">
        <v>127</v>
      </c>
      <c r="E115" s="197">
        <f t="shared" si="0"/>
        <v>252000</v>
      </c>
      <c r="F115" s="139">
        <v>252000</v>
      </c>
      <c r="G115" s="103"/>
      <c r="H115" s="83"/>
      <c r="I115" s="67"/>
      <c r="J115" s="85"/>
      <c r="K115" s="68"/>
      <c r="L115" s="68"/>
      <c r="M115" s="68"/>
      <c r="N115" s="68"/>
    </row>
    <row r="116" spans="1:14" s="69" customFormat="1" ht="25.5" customHeight="1">
      <c r="A116" s="17"/>
      <c r="B116" s="50"/>
      <c r="C116" s="84" t="s">
        <v>82</v>
      </c>
      <c r="D116" s="89" t="s">
        <v>109</v>
      </c>
      <c r="E116" s="197">
        <f t="shared" si="0"/>
        <v>1000</v>
      </c>
      <c r="F116" s="177">
        <v>1000</v>
      </c>
      <c r="G116" s="178"/>
      <c r="H116" s="83"/>
      <c r="I116" s="67"/>
      <c r="J116" s="85"/>
      <c r="K116" s="68"/>
      <c r="L116" s="68"/>
      <c r="M116" s="68"/>
      <c r="N116" s="68"/>
    </row>
    <row r="117" spans="1:14" s="69" customFormat="1" ht="25.5" customHeight="1">
      <c r="A117" s="20"/>
      <c r="B117" s="33"/>
      <c r="C117" s="82" t="s">
        <v>60</v>
      </c>
      <c r="D117" s="51" t="s">
        <v>142</v>
      </c>
      <c r="E117" s="197">
        <f t="shared" si="0"/>
        <v>1045</v>
      </c>
      <c r="F117" s="137">
        <v>1045</v>
      </c>
      <c r="G117" s="104"/>
      <c r="H117" s="83"/>
      <c r="I117" s="67"/>
      <c r="J117" s="85"/>
      <c r="K117" s="68"/>
      <c r="L117" s="68"/>
      <c r="M117" s="68"/>
      <c r="N117" s="68"/>
    </row>
    <row r="118" spans="1:14" s="69" customFormat="1" ht="10.5" customHeight="1">
      <c r="A118" s="17"/>
      <c r="B118" s="50"/>
      <c r="C118" s="81"/>
      <c r="D118" s="91"/>
      <c r="E118" s="107"/>
      <c r="F118" s="139"/>
      <c r="G118" s="103"/>
      <c r="H118" s="83"/>
      <c r="I118" s="67"/>
      <c r="J118" s="85"/>
      <c r="K118" s="68"/>
      <c r="L118" s="68"/>
      <c r="M118" s="68"/>
      <c r="N118" s="68"/>
    </row>
    <row r="119" spans="1:14" s="69" customFormat="1" ht="14.25" customHeight="1">
      <c r="A119" s="17"/>
      <c r="B119" s="50">
        <v>75616</v>
      </c>
      <c r="C119" s="81"/>
      <c r="D119" s="87" t="s">
        <v>195</v>
      </c>
      <c r="E119" s="107"/>
      <c r="F119" s="139"/>
      <c r="G119" s="103"/>
      <c r="H119" s="83"/>
      <c r="I119" s="67"/>
      <c r="J119" s="85"/>
      <c r="K119" s="68"/>
      <c r="L119" s="68"/>
      <c r="M119" s="68"/>
      <c r="N119" s="68"/>
    </row>
    <row r="120" spans="1:14" s="69" customFormat="1" ht="14.25" customHeight="1">
      <c r="A120" s="17"/>
      <c r="B120" s="50"/>
      <c r="C120" s="81"/>
      <c r="D120" s="87" t="s">
        <v>75</v>
      </c>
      <c r="E120" s="107"/>
      <c r="F120" s="139"/>
      <c r="G120" s="103"/>
      <c r="H120" s="83"/>
      <c r="I120" s="67"/>
      <c r="J120" s="85"/>
      <c r="K120" s="68"/>
      <c r="L120" s="68"/>
      <c r="M120" s="68"/>
      <c r="N120" s="68"/>
    </row>
    <row r="121" spans="1:14" s="69" customFormat="1" ht="12.75">
      <c r="A121" s="17"/>
      <c r="B121" s="50"/>
      <c r="C121" s="82"/>
      <c r="D121" s="88" t="s">
        <v>76</v>
      </c>
      <c r="E121" s="129">
        <f>SUM(E122:E134)-E124</f>
        <v>4863612</v>
      </c>
      <c r="F121" s="130">
        <f>SUM(F122:F134)-F124</f>
        <v>4863612</v>
      </c>
      <c r="G121" s="131">
        <f>SUM(G122:G134)-G124</f>
        <v>0</v>
      </c>
      <c r="H121" s="83"/>
      <c r="I121" s="67"/>
      <c r="J121" s="85"/>
      <c r="K121" s="68"/>
      <c r="L121" s="68"/>
      <c r="M121" s="68"/>
      <c r="N121" s="68"/>
    </row>
    <row r="122" spans="1:14" s="69" customFormat="1" ht="25.5" customHeight="1">
      <c r="A122" s="17"/>
      <c r="B122" s="50"/>
      <c r="C122" s="84" t="s">
        <v>86</v>
      </c>
      <c r="D122" s="89" t="s">
        <v>117</v>
      </c>
      <c r="E122" s="197">
        <f aca="true" t="shared" si="1" ref="E122:E134">SUM(F122:G122)</f>
        <v>2820000</v>
      </c>
      <c r="F122" s="139">
        <v>2820000</v>
      </c>
      <c r="G122" s="103"/>
      <c r="H122" s="83"/>
      <c r="I122" s="67"/>
      <c r="J122" s="85"/>
      <c r="K122" s="68"/>
      <c r="L122" s="68"/>
      <c r="M122" s="68"/>
      <c r="N122" s="68"/>
    </row>
    <row r="123" spans="1:14" s="69" customFormat="1" ht="25.5" customHeight="1" thickBot="1">
      <c r="A123" s="18"/>
      <c r="B123" s="77"/>
      <c r="C123" s="317" t="s">
        <v>87</v>
      </c>
      <c r="D123" s="92" t="s">
        <v>118</v>
      </c>
      <c r="E123" s="198">
        <f t="shared" si="1"/>
        <v>221652</v>
      </c>
      <c r="F123" s="179">
        <f>230279-7734-893</f>
        <v>221652</v>
      </c>
      <c r="G123" s="180"/>
      <c r="H123" s="83"/>
      <c r="I123" s="67"/>
      <c r="J123" s="85"/>
      <c r="K123" s="68"/>
      <c r="L123" s="68"/>
      <c r="M123" s="68"/>
      <c r="N123" s="68"/>
    </row>
    <row r="124" spans="1:7" s="125" customFormat="1" ht="14.25" customHeight="1">
      <c r="A124" s="181">
        <v>1</v>
      </c>
      <c r="B124" s="182">
        <v>2</v>
      </c>
      <c r="C124" s="183">
        <v>3</v>
      </c>
      <c r="D124" s="182">
        <v>4</v>
      </c>
      <c r="E124" s="195">
        <v>5</v>
      </c>
      <c r="F124" s="182">
        <v>6</v>
      </c>
      <c r="G124" s="196">
        <v>7</v>
      </c>
    </row>
    <row r="125" spans="1:14" s="69" customFormat="1" ht="25.5" customHeight="1">
      <c r="A125" s="17"/>
      <c r="B125" s="50"/>
      <c r="C125" s="84" t="s">
        <v>88</v>
      </c>
      <c r="D125" s="89" t="s">
        <v>119</v>
      </c>
      <c r="E125" s="197">
        <f t="shared" si="1"/>
        <v>860</v>
      </c>
      <c r="F125" s="139">
        <v>860</v>
      </c>
      <c r="G125" s="103"/>
      <c r="H125" s="68"/>
      <c r="I125" s="68"/>
      <c r="J125" s="68"/>
      <c r="K125" s="68"/>
      <c r="L125" s="68"/>
      <c r="M125" s="68"/>
      <c r="N125" s="68"/>
    </row>
    <row r="126" spans="1:14" s="69" customFormat="1" ht="25.5" customHeight="1">
      <c r="A126" s="17"/>
      <c r="B126" s="50"/>
      <c r="C126" s="84" t="s">
        <v>89</v>
      </c>
      <c r="D126" s="89" t="s">
        <v>120</v>
      </c>
      <c r="E126" s="197">
        <f t="shared" si="1"/>
        <v>150000</v>
      </c>
      <c r="F126" s="177">
        <v>150000</v>
      </c>
      <c r="G126" s="178"/>
      <c r="H126" s="68"/>
      <c r="I126" s="68"/>
      <c r="J126" s="68"/>
      <c r="K126" s="68"/>
      <c r="L126" s="68"/>
      <c r="M126" s="68"/>
      <c r="N126" s="68"/>
    </row>
    <row r="127" spans="1:14" s="69" customFormat="1" ht="25.5" customHeight="1">
      <c r="A127" s="17"/>
      <c r="B127" s="50"/>
      <c r="C127" s="84" t="s">
        <v>91</v>
      </c>
      <c r="D127" s="105" t="s">
        <v>122</v>
      </c>
      <c r="E127" s="197">
        <f t="shared" si="1"/>
        <v>100000</v>
      </c>
      <c r="F127" s="139">
        <v>100000</v>
      </c>
      <c r="G127" s="103"/>
      <c r="H127" s="68"/>
      <c r="I127" s="68"/>
      <c r="J127" s="68"/>
      <c r="K127" s="68"/>
      <c r="L127" s="68"/>
      <c r="M127" s="68"/>
      <c r="N127" s="68"/>
    </row>
    <row r="128" spans="1:14" s="69" customFormat="1" ht="25.5" customHeight="1">
      <c r="A128" s="17"/>
      <c r="B128" s="50"/>
      <c r="C128" s="84" t="s">
        <v>4</v>
      </c>
      <c r="D128" s="89" t="s">
        <v>5</v>
      </c>
      <c r="E128" s="197">
        <f t="shared" si="1"/>
        <v>64000</v>
      </c>
      <c r="F128" s="177">
        <v>64000</v>
      </c>
      <c r="G128" s="178"/>
      <c r="H128" s="83"/>
      <c r="I128" s="67"/>
      <c r="J128" s="85"/>
      <c r="K128" s="68"/>
      <c r="L128" s="68"/>
      <c r="M128" s="68"/>
      <c r="N128" s="68"/>
    </row>
    <row r="129" spans="1:14" s="69" customFormat="1" ht="25.5" customHeight="1">
      <c r="A129" s="17"/>
      <c r="B129" s="50"/>
      <c r="C129" s="84" t="s">
        <v>95</v>
      </c>
      <c r="D129" s="105" t="s">
        <v>124</v>
      </c>
      <c r="E129" s="197">
        <f t="shared" si="1"/>
        <v>168000</v>
      </c>
      <c r="F129" s="139">
        <v>168000</v>
      </c>
      <c r="G129" s="103"/>
      <c r="H129" s="68"/>
      <c r="I129" s="68"/>
      <c r="J129" s="68"/>
      <c r="K129" s="68"/>
      <c r="L129" s="68"/>
      <c r="M129" s="68"/>
      <c r="N129" s="68"/>
    </row>
    <row r="130" spans="1:14" s="69" customFormat="1" ht="25.5" customHeight="1">
      <c r="A130" s="17"/>
      <c r="B130" s="50"/>
      <c r="C130" s="84" t="s">
        <v>98</v>
      </c>
      <c r="D130" s="89" t="s">
        <v>126</v>
      </c>
      <c r="E130" s="197">
        <f t="shared" si="1"/>
        <v>1279000</v>
      </c>
      <c r="F130" s="177">
        <v>1279000</v>
      </c>
      <c r="G130" s="178"/>
      <c r="H130" s="68"/>
      <c r="I130" s="68"/>
      <c r="J130" s="68"/>
      <c r="K130" s="68"/>
      <c r="L130" s="68"/>
      <c r="M130" s="68"/>
      <c r="N130" s="68"/>
    </row>
    <row r="131" spans="1:14" s="69" customFormat="1" ht="25.5" customHeight="1">
      <c r="A131" s="17"/>
      <c r="B131" s="50"/>
      <c r="C131" s="84" t="s">
        <v>99</v>
      </c>
      <c r="D131" s="89" t="s">
        <v>207</v>
      </c>
      <c r="E131" s="197">
        <f t="shared" si="1"/>
        <v>2000</v>
      </c>
      <c r="F131" s="139">
        <v>2000</v>
      </c>
      <c r="G131" s="103"/>
      <c r="H131" s="68"/>
      <c r="I131" s="68"/>
      <c r="J131" s="68"/>
      <c r="K131" s="68"/>
      <c r="L131" s="68"/>
      <c r="M131" s="68"/>
      <c r="N131" s="68"/>
    </row>
    <row r="132" spans="1:14" s="69" customFormat="1" ht="25.5" customHeight="1">
      <c r="A132" s="17"/>
      <c r="B132" s="50"/>
      <c r="C132" s="84" t="s">
        <v>84</v>
      </c>
      <c r="D132" s="89" t="s">
        <v>111</v>
      </c>
      <c r="E132" s="197">
        <f t="shared" si="1"/>
        <v>15500</v>
      </c>
      <c r="F132" s="177">
        <v>15500</v>
      </c>
      <c r="G132" s="178"/>
      <c r="H132" s="68"/>
      <c r="I132" s="68"/>
      <c r="J132" s="68"/>
      <c r="K132" s="68"/>
      <c r="L132" s="68"/>
      <c r="M132" s="68"/>
      <c r="N132" s="68"/>
    </row>
    <row r="133" spans="1:14" s="69" customFormat="1" ht="25.5" customHeight="1">
      <c r="A133" s="17"/>
      <c r="B133" s="50"/>
      <c r="C133" s="84" t="s">
        <v>100</v>
      </c>
      <c r="D133" s="89" t="s">
        <v>127</v>
      </c>
      <c r="E133" s="197">
        <f t="shared" si="1"/>
        <v>40000</v>
      </c>
      <c r="F133" s="139">
        <v>40000</v>
      </c>
      <c r="G133" s="103"/>
      <c r="H133" s="68"/>
      <c r="I133" s="68"/>
      <c r="J133" s="68"/>
      <c r="K133" s="68"/>
      <c r="L133" s="68"/>
      <c r="M133" s="68"/>
      <c r="N133" s="68"/>
    </row>
    <row r="134" spans="1:14" s="69" customFormat="1" ht="25.5" customHeight="1">
      <c r="A134" s="20"/>
      <c r="B134" s="33"/>
      <c r="C134" s="82" t="s">
        <v>82</v>
      </c>
      <c r="D134" s="89" t="s">
        <v>109</v>
      </c>
      <c r="E134" s="197">
        <f t="shared" si="1"/>
        <v>2600</v>
      </c>
      <c r="F134" s="177">
        <v>2600</v>
      </c>
      <c r="G134" s="178"/>
      <c r="H134" s="68"/>
      <c r="I134" s="68"/>
      <c r="J134" s="68"/>
      <c r="K134" s="68"/>
      <c r="L134" s="68"/>
      <c r="M134" s="68"/>
      <c r="N134" s="68"/>
    </row>
    <row r="135" spans="1:14" s="69" customFormat="1" ht="5.25" customHeight="1">
      <c r="A135" s="17"/>
      <c r="B135" s="50"/>
      <c r="C135" s="81"/>
      <c r="D135" s="87"/>
      <c r="E135" s="107"/>
      <c r="F135" s="139"/>
      <c r="G135" s="103"/>
      <c r="H135" s="68"/>
      <c r="I135" s="68"/>
      <c r="J135" s="68"/>
      <c r="K135" s="68"/>
      <c r="L135" s="68"/>
      <c r="M135" s="68"/>
      <c r="N135" s="68"/>
    </row>
    <row r="136" spans="1:14" s="69" customFormat="1" ht="14.25" customHeight="1">
      <c r="A136" s="17"/>
      <c r="B136" s="50">
        <v>75618</v>
      </c>
      <c r="C136" s="81"/>
      <c r="D136" s="87" t="s">
        <v>176</v>
      </c>
      <c r="E136" s="107"/>
      <c r="F136" s="139"/>
      <c r="G136" s="103"/>
      <c r="H136" s="68"/>
      <c r="I136" s="68"/>
      <c r="J136" s="68"/>
      <c r="K136" s="68"/>
      <c r="L136" s="68"/>
      <c r="M136" s="68"/>
      <c r="N136" s="68"/>
    </row>
    <row r="137" spans="1:14" s="69" customFormat="1" ht="14.25" customHeight="1">
      <c r="A137" s="17"/>
      <c r="B137" s="50"/>
      <c r="C137" s="82"/>
      <c r="D137" s="88" t="s">
        <v>45</v>
      </c>
      <c r="E137" s="129">
        <f>SUM(E138:E144)</f>
        <v>1029673</v>
      </c>
      <c r="F137" s="130">
        <f>SUM(F138:F144)</f>
        <v>1029673</v>
      </c>
      <c r="G137" s="131">
        <f>SUM(G138:G144)</f>
        <v>0</v>
      </c>
      <c r="H137" s="68"/>
      <c r="I137" s="68"/>
      <c r="J137" s="68"/>
      <c r="K137" s="68"/>
      <c r="L137" s="68"/>
      <c r="M137" s="68"/>
      <c r="N137" s="68"/>
    </row>
    <row r="138" spans="1:14" s="69" customFormat="1" ht="25.5" customHeight="1">
      <c r="A138" s="17"/>
      <c r="B138" s="50"/>
      <c r="C138" s="84" t="s">
        <v>94</v>
      </c>
      <c r="D138" s="105" t="s">
        <v>123</v>
      </c>
      <c r="E138" s="197">
        <f aca="true" t="shared" si="2" ref="E138:E144">SUM(F138:G138)</f>
        <v>340000</v>
      </c>
      <c r="F138" s="177">
        <v>340000</v>
      </c>
      <c r="G138" s="178"/>
      <c r="H138" s="68"/>
      <c r="I138" s="68"/>
      <c r="J138" s="68"/>
      <c r="K138" s="68"/>
      <c r="L138" s="68"/>
      <c r="M138" s="68"/>
      <c r="N138" s="68"/>
    </row>
    <row r="139" spans="1:14" s="69" customFormat="1" ht="25.5" customHeight="1">
      <c r="A139" s="17"/>
      <c r="B139" s="50"/>
      <c r="C139" s="84" t="s">
        <v>59</v>
      </c>
      <c r="D139" s="105" t="s">
        <v>42</v>
      </c>
      <c r="E139" s="197">
        <f t="shared" si="2"/>
        <v>2000</v>
      </c>
      <c r="F139" s="139">
        <v>2000</v>
      </c>
      <c r="G139" s="103"/>
      <c r="H139" s="68"/>
      <c r="I139" s="68"/>
      <c r="J139" s="68"/>
      <c r="K139" s="68"/>
      <c r="L139" s="68"/>
      <c r="M139" s="68"/>
      <c r="N139" s="68"/>
    </row>
    <row r="140" spans="1:14" s="69" customFormat="1" ht="25.5" customHeight="1">
      <c r="A140" s="17"/>
      <c r="B140" s="50"/>
      <c r="C140" s="84" t="s">
        <v>96</v>
      </c>
      <c r="D140" s="105" t="s">
        <v>43</v>
      </c>
      <c r="E140" s="197">
        <f t="shared" si="2"/>
        <v>629873</v>
      </c>
      <c r="F140" s="177">
        <v>629873</v>
      </c>
      <c r="G140" s="178"/>
      <c r="H140" s="68"/>
      <c r="I140" s="68"/>
      <c r="J140" s="68"/>
      <c r="K140" s="68"/>
      <c r="L140" s="68"/>
      <c r="M140" s="68"/>
      <c r="N140" s="68"/>
    </row>
    <row r="141" spans="1:14" s="69" customFormat="1" ht="30" customHeight="1">
      <c r="A141" s="17"/>
      <c r="B141" s="50"/>
      <c r="C141" s="84" t="s">
        <v>97</v>
      </c>
      <c r="D141" s="89" t="s">
        <v>125</v>
      </c>
      <c r="E141" s="197">
        <f t="shared" si="2"/>
        <v>35000</v>
      </c>
      <c r="F141" s="177">
        <v>35000</v>
      </c>
      <c r="G141" s="178"/>
      <c r="H141" s="68"/>
      <c r="I141" s="68"/>
      <c r="J141" s="68"/>
      <c r="K141" s="68"/>
      <c r="L141" s="68"/>
      <c r="M141" s="68"/>
      <c r="N141" s="68"/>
    </row>
    <row r="142" spans="1:14" s="69" customFormat="1" ht="25.5" customHeight="1">
      <c r="A142" s="17"/>
      <c r="B142" s="50"/>
      <c r="C142" s="84" t="s">
        <v>83</v>
      </c>
      <c r="D142" s="105" t="s">
        <v>110</v>
      </c>
      <c r="E142" s="197">
        <f t="shared" si="2"/>
        <v>1300</v>
      </c>
      <c r="F142" s="139">
        <v>1300</v>
      </c>
      <c r="G142" s="103"/>
      <c r="H142" s="68"/>
      <c r="I142" s="68"/>
      <c r="J142" s="68"/>
      <c r="K142" s="68"/>
      <c r="L142" s="68"/>
      <c r="M142" s="68"/>
      <c r="N142" s="68"/>
    </row>
    <row r="143" spans="1:7" s="69" customFormat="1" ht="25.5" customHeight="1">
      <c r="A143" s="17"/>
      <c r="B143" s="50"/>
      <c r="C143" s="84" t="s">
        <v>84</v>
      </c>
      <c r="D143" s="89" t="s">
        <v>111</v>
      </c>
      <c r="E143" s="197">
        <f t="shared" si="2"/>
        <v>21000</v>
      </c>
      <c r="F143" s="309">
        <f>75000-54000</f>
        <v>21000</v>
      </c>
      <c r="G143" s="178"/>
    </row>
    <row r="144" spans="1:7" s="69" customFormat="1" ht="25.5" customHeight="1">
      <c r="A144" s="20"/>
      <c r="B144" s="33"/>
      <c r="C144" s="82" t="s">
        <v>82</v>
      </c>
      <c r="D144" s="89" t="s">
        <v>109</v>
      </c>
      <c r="E144" s="129">
        <f t="shared" si="2"/>
        <v>500</v>
      </c>
      <c r="F144" s="177">
        <v>500</v>
      </c>
      <c r="G144" s="178"/>
    </row>
    <row r="145" spans="1:7" s="69" customFormat="1" ht="12.75">
      <c r="A145" s="17"/>
      <c r="B145" s="50"/>
      <c r="C145" s="81"/>
      <c r="D145" s="91"/>
      <c r="E145" s="107"/>
      <c r="F145" s="139"/>
      <c r="G145" s="103"/>
    </row>
    <row r="146" spans="1:7" s="69" customFormat="1" ht="14.25" customHeight="1">
      <c r="A146" s="17"/>
      <c r="B146" s="50">
        <v>75621</v>
      </c>
      <c r="C146" s="74"/>
      <c r="D146" s="87" t="s">
        <v>44</v>
      </c>
      <c r="E146" s="191"/>
      <c r="F146" s="139"/>
      <c r="G146" s="103"/>
    </row>
    <row r="147" spans="1:7" s="69" customFormat="1" ht="14.25" customHeight="1">
      <c r="A147" s="17"/>
      <c r="B147" s="50"/>
      <c r="C147" s="73"/>
      <c r="D147" s="88" t="s">
        <v>177</v>
      </c>
      <c r="E147" s="129">
        <f>SUM(E148:E149)</f>
        <v>25217205</v>
      </c>
      <c r="F147" s="130">
        <f>SUM(F148:F149)</f>
        <v>25217205</v>
      </c>
      <c r="G147" s="131">
        <f>SUM(G148:G149)</f>
        <v>0</v>
      </c>
    </row>
    <row r="148" spans="1:7" s="69" customFormat="1" ht="25.5" customHeight="1">
      <c r="A148" s="17"/>
      <c r="B148" s="50"/>
      <c r="C148" s="49" t="s">
        <v>92</v>
      </c>
      <c r="D148" s="51" t="s">
        <v>112</v>
      </c>
      <c r="E148" s="199">
        <f>SUM(F148:G148)</f>
        <v>23849805</v>
      </c>
      <c r="F148" s="309">
        <f>24277561-(10%*24277561)+2000000</f>
        <v>23849805</v>
      </c>
      <c r="G148" s="178"/>
    </row>
    <row r="149" spans="1:7" s="69" customFormat="1" ht="25.5" customHeight="1" thickBot="1">
      <c r="A149" s="18"/>
      <c r="B149" s="77"/>
      <c r="C149" s="318" t="s">
        <v>93</v>
      </c>
      <c r="D149" s="92" t="s">
        <v>113</v>
      </c>
      <c r="E149" s="319">
        <f>SUM(F149:G149)</f>
        <v>1367400</v>
      </c>
      <c r="F149" s="320">
        <v>1367400</v>
      </c>
      <c r="G149" s="180"/>
    </row>
    <row r="150" spans="1:7" s="125" customFormat="1" ht="14.25" customHeight="1">
      <c r="A150" s="181">
        <v>1</v>
      </c>
      <c r="B150" s="182">
        <v>2</v>
      </c>
      <c r="C150" s="183">
        <v>3</v>
      </c>
      <c r="D150" s="182">
        <v>4</v>
      </c>
      <c r="E150" s="195">
        <v>5</v>
      </c>
      <c r="F150" s="182">
        <v>6</v>
      </c>
      <c r="G150" s="196">
        <v>7</v>
      </c>
    </row>
    <row r="151" spans="1:7" s="69" customFormat="1" ht="14.25" customHeight="1">
      <c r="A151" s="17"/>
      <c r="B151" s="31"/>
      <c r="C151" s="74"/>
      <c r="D151" s="87"/>
      <c r="E151" s="107"/>
      <c r="F151" s="139"/>
      <c r="G151" s="103"/>
    </row>
    <row r="152" spans="1:7" s="69" customFormat="1" ht="14.25" customHeight="1">
      <c r="A152" s="17">
        <v>758</v>
      </c>
      <c r="B152" s="32"/>
      <c r="C152" s="73"/>
      <c r="D152" s="88" t="s">
        <v>163</v>
      </c>
      <c r="E152" s="129">
        <f>SUM(E154+E157+E160)</f>
        <v>18306797</v>
      </c>
      <c r="F152" s="130">
        <f>SUM(F154+F157+F160)</f>
        <v>18306797</v>
      </c>
      <c r="G152" s="131">
        <f>SUM(G154+G157+G160)</f>
        <v>0</v>
      </c>
    </row>
    <row r="153" spans="1:7" s="69" customFormat="1" ht="14.25" customHeight="1">
      <c r="A153" s="17"/>
      <c r="B153" s="50"/>
      <c r="C153" s="74"/>
      <c r="D153" s="87"/>
      <c r="E153" s="107"/>
      <c r="F153" s="108"/>
      <c r="G153" s="133"/>
    </row>
    <row r="154" spans="1:7" s="69" customFormat="1" ht="14.25" customHeight="1">
      <c r="A154" s="17"/>
      <c r="B154" s="50">
        <v>75801</v>
      </c>
      <c r="C154" s="73"/>
      <c r="D154" s="88" t="s">
        <v>48</v>
      </c>
      <c r="E154" s="129">
        <f>SUM(E155)</f>
        <v>17181296</v>
      </c>
      <c r="F154" s="130">
        <f>SUM(F155)</f>
        <v>17181296</v>
      </c>
      <c r="G154" s="131">
        <f>SUM(G155)</f>
        <v>0</v>
      </c>
    </row>
    <row r="155" spans="1:7" s="69" customFormat="1" ht="25.5" customHeight="1">
      <c r="A155" s="17"/>
      <c r="B155" s="33"/>
      <c r="C155" s="72" t="s">
        <v>101</v>
      </c>
      <c r="D155" s="89" t="s">
        <v>128</v>
      </c>
      <c r="E155" s="197">
        <f>SUM(F155:G155)</f>
        <v>17181296</v>
      </c>
      <c r="F155" s="177">
        <v>17181296</v>
      </c>
      <c r="G155" s="178"/>
    </row>
    <row r="156" spans="1:7" s="69" customFormat="1" ht="14.25" customHeight="1">
      <c r="A156" s="17"/>
      <c r="B156" s="50"/>
      <c r="C156" s="74"/>
      <c r="D156" s="87"/>
      <c r="E156" s="107"/>
      <c r="F156" s="139"/>
      <c r="G156" s="103"/>
    </row>
    <row r="157" spans="1:7" s="69" customFormat="1" ht="14.25" customHeight="1">
      <c r="A157" s="17"/>
      <c r="B157" s="50">
        <v>75814</v>
      </c>
      <c r="C157" s="73"/>
      <c r="D157" s="88" t="s">
        <v>35</v>
      </c>
      <c r="E157" s="129">
        <f>SUM(E158)</f>
        <v>300000</v>
      </c>
      <c r="F157" s="130">
        <f>SUM(F158)</f>
        <v>300000</v>
      </c>
      <c r="G157" s="131">
        <f>SUM(G158)</f>
        <v>0</v>
      </c>
    </row>
    <row r="158" spans="1:7" s="69" customFormat="1" ht="25.5" customHeight="1">
      <c r="A158" s="17"/>
      <c r="B158" s="33"/>
      <c r="C158" s="71" t="s">
        <v>81</v>
      </c>
      <c r="D158" s="51" t="s">
        <v>116</v>
      </c>
      <c r="E158" s="129">
        <f>SUM(F158:G158)</f>
        <v>300000</v>
      </c>
      <c r="F158" s="130">
        <v>300000</v>
      </c>
      <c r="G158" s="131"/>
    </row>
    <row r="159" spans="1:7" s="69" customFormat="1" ht="14.25" customHeight="1">
      <c r="A159" s="17"/>
      <c r="B159" s="50"/>
      <c r="C159" s="74"/>
      <c r="D159" s="87"/>
      <c r="E159" s="107"/>
      <c r="F159" s="108"/>
      <c r="G159" s="133"/>
    </row>
    <row r="160" spans="1:7" s="69" customFormat="1" ht="14.25" customHeight="1">
      <c r="A160" s="17"/>
      <c r="B160" s="50">
        <v>75831</v>
      </c>
      <c r="C160" s="73"/>
      <c r="D160" s="88" t="s">
        <v>49</v>
      </c>
      <c r="E160" s="129">
        <f>SUM(E161)</f>
        <v>825501</v>
      </c>
      <c r="F160" s="130">
        <f>SUM(F161)</f>
        <v>825501</v>
      </c>
      <c r="G160" s="131">
        <f>SUM(G161)</f>
        <v>0</v>
      </c>
    </row>
    <row r="161" spans="1:7" s="69" customFormat="1" ht="25.5" customHeight="1" thickBot="1">
      <c r="A161" s="35"/>
      <c r="B161" s="70"/>
      <c r="C161" s="55" t="s">
        <v>101</v>
      </c>
      <c r="D161" s="52" t="s">
        <v>128</v>
      </c>
      <c r="E161" s="192">
        <f>SUM(F161:G161)</f>
        <v>825501</v>
      </c>
      <c r="F161" s="188">
        <v>825501</v>
      </c>
      <c r="G161" s="189"/>
    </row>
    <row r="162" spans="1:7" s="69" customFormat="1" ht="14.25" customHeight="1" thickTop="1">
      <c r="A162" s="17"/>
      <c r="B162" s="50"/>
      <c r="C162" s="10"/>
      <c r="D162" s="93"/>
      <c r="E162" s="107"/>
      <c r="F162" s="139"/>
      <c r="G162" s="103"/>
    </row>
    <row r="163" spans="1:7" s="69" customFormat="1" ht="14.25" customHeight="1">
      <c r="A163" s="17">
        <v>801</v>
      </c>
      <c r="B163" s="32"/>
      <c r="C163" s="73"/>
      <c r="D163" s="88" t="s">
        <v>164</v>
      </c>
      <c r="E163" s="129">
        <f>SUM(E165+E169+E173+E177)</f>
        <v>32000</v>
      </c>
      <c r="F163" s="130">
        <f>SUM(F165+F169+F173+F177)</f>
        <v>32000</v>
      </c>
      <c r="G163" s="131">
        <f>SUM(G165+G169+G173+G177)</f>
        <v>0</v>
      </c>
    </row>
    <row r="164" spans="1:7" s="69" customFormat="1" ht="14.25" customHeight="1" hidden="1">
      <c r="A164" s="17"/>
      <c r="B164" s="31"/>
      <c r="C164" s="74"/>
      <c r="D164" s="87"/>
      <c r="E164" s="107"/>
      <c r="F164" s="108"/>
      <c r="G164" s="133"/>
    </row>
    <row r="165" spans="1:7" s="69" customFormat="1" ht="14.25" customHeight="1" hidden="1">
      <c r="A165" s="17"/>
      <c r="B165" s="50">
        <v>80101</v>
      </c>
      <c r="C165" s="73"/>
      <c r="D165" s="88" t="s">
        <v>178</v>
      </c>
      <c r="E165" s="129">
        <f>SUM(E166:E167)</f>
        <v>0</v>
      </c>
      <c r="F165" s="129">
        <f>SUM(F166:F167)</f>
        <v>0</v>
      </c>
      <c r="G165" s="131">
        <f>SUM(G166:G167)</f>
        <v>0</v>
      </c>
    </row>
    <row r="166" spans="1:7" s="69" customFormat="1" ht="48.75" customHeight="1" hidden="1">
      <c r="A166" s="17"/>
      <c r="B166" s="50"/>
      <c r="C166" s="73">
        <v>6260</v>
      </c>
      <c r="D166" s="51" t="s">
        <v>105</v>
      </c>
      <c r="E166" s="129">
        <f>SUM(F166:G166)</f>
        <v>0</v>
      </c>
      <c r="F166" s="177"/>
      <c r="G166" s="178">
        <v>0</v>
      </c>
    </row>
    <row r="167" spans="1:7" s="69" customFormat="1" ht="48.75" customHeight="1" hidden="1">
      <c r="A167" s="17"/>
      <c r="B167" s="33"/>
      <c r="C167" s="73">
        <v>6298</v>
      </c>
      <c r="D167" s="51" t="s">
        <v>40</v>
      </c>
      <c r="E167" s="197">
        <f>SUM(F167:G167)</f>
        <v>0</v>
      </c>
      <c r="F167" s="177"/>
      <c r="G167" s="178">
        <v>0</v>
      </c>
    </row>
    <row r="168" spans="1:7" s="69" customFormat="1" ht="14.25" customHeight="1" hidden="1">
      <c r="A168" s="17"/>
      <c r="B168" s="31"/>
      <c r="C168" s="74"/>
      <c r="D168" s="87"/>
      <c r="E168" s="107"/>
      <c r="F168" s="139"/>
      <c r="G168" s="103"/>
    </row>
    <row r="169" spans="1:7" s="69" customFormat="1" ht="14.25" customHeight="1" hidden="1">
      <c r="A169" s="17"/>
      <c r="B169" s="50">
        <v>80104</v>
      </c>
      <c r="C169" s="73"/>
      <c r="D169" s="88" t="s">
        <v>36</v>
      </c>
      <c r="E169" s="129">
        <f>SUM(E170:E170)</f>
        <v>0</v>
      </c>
      <c r="F169" s="130">
        <f>SUM(F170:F170)</f>
        <v>0</v>
      </c>
      <c r="G169" s="131">
        <f>SUM(G170:G170)</f>
        <v>0</v>
      </c>
    </row>
    <row r="170" spans="1:7" s="69" customFormat="1" ht="46.5" customHeight="1" hidden="1" thickBot="1">
      <c r="A170" s="18"/>
      <c r="B170" s="77"/>
      <c r="C170" s="193" t="s">
        <v>6</v>
      </c>
      <c r="D170" s="96" t="s">
        <v>105</v>
      </c>
      <c r="E170" s="198">
        <f>SUM(F170:G170)</f>
        <v>0</v>
      </c>
      <c r="F170" s="179"/>
      <c r="G170" s="180">
        <v>0</v>
      </c>
    </row>
    <row r="171" spans="1:7" s="125" customFormat="1" ht="14.25" customHeight="1" hidden="1" thickTop="1">
      <c r="A171" s="181">
        <v>1</v>
      </c>
      <c r="B171" s="182">
        <v>2</v>
      </c>
      <c r="C171" s="183">
        <v>3</v>
      </c>
      <c r="D171" s="182">
        <v>4</v>
      </c>
      <c r="E171" s="195">
        <v>5</v>
      </c>
      <c r="F171" s="182">
        <v>6</v>
      </c>
      <c r="G171" s="196">
        <v>7</v>
      </c>
    </row>
    <row r="172" spans="1:7" s="69" customFormat="1" ht="14.25" customHeight="1" hidden="1">
      <c r="A172" s="17"/>
      <c r="B172" s="50"/>
      <c r="C172" s="74"/>
      <c r="D172" s="87"/>
      <c r="E172" s="107"/>
      <c r="F172" s="139"/>
      <c r="G172" s="103"/>
    </row>
    <row r="173" spans="1:7" s="69" customFormat="1" ht="14.25" customHeight="1" hidden="1">
      <c r="A173" s="17"/>
      <c r="B173" s="50">
        <v>80110</v>
      </c>
      <c r="C173" s="73"/>
      <c r="D173" s="88" t="s">
        <v>179</v>
      </c>
      <c r="E173" s="129">
        <f>SUM(E174:E175)</f>
        <v>0</v>
      </c>
      <c r="F173" s="130">
        <f>SUM(F174:F175)</f>
        <v>0</v>
      </c>
      <c r="G173" s="131">
        <f>SUM(G174:G175)</f>
        <v>0</v>
      </c>
    </row>
    <row r="174" spans="1:7" s="69" customFormat="1" ht="49.5" customHeight="1" hidden="1">
      <c r="A174" s="20"/>
      <c r="B174" s="50"/>
      <c r="C174" s="82" t="s">
        <v>154</v>
      </c>
      <c r="D174" s="51" t="s">
        <v>73</v>
      </c>
      <c r="E174" s="129">
        <f>SUM(F174:G174)</f>
        <v>0</v>
      </c>
      <c r="F174" s="137">
        <v>0</v>
      </c>
      <c r="G174" s="104"/>
    </row>
    <row r="175" spans="1:7" s="69" customFormat="1" ht="53.25" customHeight="1" hidden="1">
      <c r="A175" s="17"/>
      <c r="B175" s="33"/>
      <c r="C175" s="82" t="s">
        <v>6</v>
      </c>
      <c r="D175" s="51" t="s">
        <v>105</v>
      </c>
      <c r="E175" s="197">
        <f>SUM(F175:G175)</f>
        <v>0</v>
      </c>
      <c r="F175" s="177"/>
      <c r="G175" s="178">
        <v>0</v>
      </c>
    </row>
    <row r="176" spans="1:7" s="69" customFormat="1" ht="12.75">
      <c r="A176" s="17"/>
      <c r="B176" s="50"/>
      <c r="C176" s="81"/>
      <c r="D176" s="91"/>
      <c r="E176" s="107"/>
      <c r="F176" s="139"/>
      <c r="G176" s="103"/>
    </row>
    <row r="177" spans="1:7" s="69" customFormat="1" ht="12.75">
      <c r="A177" s="17"/>
      <c r="B177" s="50">
        <v>80195</v>
      </c>
      <c r="C177" s="82"/>
      <c r="D177" s="51" t="s">
        <v>172</v>
      </c>
      <c r="E177" s="129">
        <f>SUM(E178)</f>
        <v>32000</v>
      </c>
      <c r="F177" s="137">
        <f>SUM(F178)</f>
        <v>32000</v>
      </c>
      <c r="G177" s="104">
        <f>SUM(G178)</f>
        <v>0</v>
      </c>
    </row>
    <row r="178" spans="1:7" s="69" customFormat="1" ht="35.25" customHeight="1" thickBot="1">
      <c r="A178" s="80"/>
      <c r="B178" s="70"/>
      <c r="C178" s="200" t="s">
        <v>51</v>
      </c>
      <c r="D178" s="52" t="s">
        <v>153</v>
      </c>
      <c r="E178" s="192">
        <f>SUM(F178:G178)</f>
        <v>32000</v>
      </c>
      <c r="F178" s="201">
        <v>32000</v>
      </c>
      <c r="G178" s="202"/>
    </row>
    <row r="179" spans="1:7" s="69" customFormat="1" ht="14.25" customHeight="1" thickTop="1">
      <c r="A179" s="17"/>
      <c r="B179" s="31"/>
      <c r="C179" s="74"/>
      <c r="D179" s="87"/>
      <c r="E179" s="191"/>
      <c r="F179" s="139"/>
      <c r="G179" s="203"/>
    </row>
    <row r="180" spans="1:7" s="69" customFormat="1" ht="14.25" customHeight="1">
      <c r="A180" s="17">
        <v>851</v>
      </c>
      <c r="B180" s="32"/>
      <c r="C180" s="73"/>
      <c r="D180" s="88" t="s">
        <v>165</v>
      </c>
      <c r="E180" s="129">
        <f>SUM(E182)</f>
        <v>1508</v>
      </c>
      <c r="F180" s="130">
        <f>SUM(F182)</f>
        <v>1508</v>
      </c>
      <c r="G180" s="131">
        <f>SUM(G182)</f>
        <v>0</v>
      </c>
    </row>
    <row r="181" spans="1:7" s="69" customFormat="1" ht="14.25" customHeight="1">
      <c r="A181" s="17"/>
      <c r="B181" s="50"/>
      <c r="C181" s="74"/>
      <c r="D181" s="87"/>
      <c r="E181" s="107"/>
      <c r="F181" s="108"/>
      <c r="G181" s="133"/>
    </row>
    <row r="182" spans="1:7" s="69" customFormat="1" ht="14.25" customHeight="1">
      <c r="A182" s="17"/>
      <c r="B182" s="50">
        <v>85195</v>
      </c>
      <c r="C182" s="73"/>
      <c r="D182" s="88" t="s">
        <v>172</v>
      </c>
      <c r="E182" s="129">
        <f>SUM(E183:E183)</f>
        <v>1508</v>
      </c>
      <c r="F182" s="130">
        <f>SUM(F183:F183)</f>
        <v>1508</v>
      </c>
      <c r="G182" s="131">
        <f>SUM(G183:G183)</f>
        <v>0</v>
      </c>
    </row>
    <row r="183" spans="1:7" s="115" customFormat="1" ht="42" customHeight="1" thickBot="1">
      <c r="A183" s="311"/>
      <c r="B183" s="312"/>
      <c r="C183" s="313" t="s">
        <v>104</v>
      </c>
      <c r="D183" s="321" t="s">
        <v>62</v>
      </c>
      <c r="E183" s="322">
        <f>SUM(F183:G183)</f>
        <v>1508</v>
      </c>
      <c r="F183" s="323">
        <v>1508</v>
      </c>
      <c r="G183" s="324"/>
    </row>
    <row r="184" spans="1:7" s="69" customFormat="1" ht="14.25" customHeight="1" thickTop="1">
      <c r="A184" s="17"/>
      <c r="B184" s="31"/>
      <c r="C184" s="11"/>
      <c r="D184" s="93"/>
      <c r="E184" s="107"/>
      <c r="F184" s="139"/>
      <c r="G184" s="103"/>
    </row>
    <row r="185" spans="1:7" s="69" customFormat="1" ht="14.25" customHeight="1">
      <c r="A185" s="17">
        <v>852</v>
      </c>
      <c r="B185" s="32"/>
      <c r="C185" s="73"/>
      <c r="D185" s="88" t="s">
        <v>52</v>
      </c>
      <c r="E185" s="129">
        <f>SUM(E188+E191+E196+E199+E203)</f>
        <v>1332350</v>
      </c>
      <c r="F185" s="130">
        <f>SUM(F188+F191+F196+F199+F203)</f>
        <v>1332350</v>
      </c>
      <c r="G185" s="131">
        <f>SUM(G188+G191+G196+G199+G203)</f>
        <v>0</v>
      </c>
    </row>
    <row r="186" spans="1:7" s="69" customFormat="1" ht="14.25" customHeight="1">
      <c r="A186" s="17"/>
      <c r="B186" s="50"/>
      <c r="C186" s="74"/>
      <c r="D186" s="87"/>
      <c r="E186" s="152"/>
      <c r="F186" s="204"/>
      <c r="G186" s="205"/>
    </row>
    <row r="187" spans="1:7" s="69" customFormat="1" ht="14.25" customHeight="1">
      <c r="A187" s="17"/>
      <c r="B187" s="50">
        <v>85212</v>
      </c>
      <c r="C187" s="74"/>
      <c r="D187" s="87" t="s">
        <v>196</v>
      </c>
      <c r="E187" s="107"/>
      <c r="F187" s="108"/>
      <c r="G187" s="133"/>
    </row>
    <row r="188" spans="1:7" s="69" customFormat="1" ht="14.25" customHeight="1">
      <c r="A188" s="17"/>
      <c r="B188" s="50"/>
      <c r="C188" s="73"/>
      <c r="D188" s="88" t="s">
        <v>197</v>
      </c>
      <c r="E188" s="129">
        <f>SUM(E189)</f>
        <v>50000</v>
      </c>
      <c r="F188" s="130">
        <f>SUM(F189)</f>
        <v>50000</v>
      </c>
      <c r="G188" s="131">
        <f>SUM(G189)</f>
        <v>0</v>
      </c>
    </row>
    <row r="189" spans="1:7" s="69" customFormat="1" ht="33" customHeight="1">
      <c r="A189" s="20"/>
      <c r="B189" s="33"/>
      <c r="C189" s="49" t="s">
        <v>189</v>
      </c>
      <c r="D189" s="89" t="s">
        <v>190</v>
      </c>
      <c r="E189" s="129">
        <f>SUM(F189:G189)</f>
        <v>50000</v>
      </c>
      <c r="F189" s="177">
        <v>50000</v>
      </c>
      <c r="G189" s="178"/>
    </row>
    <row r="190" spans="1:7" s="69" customFormat="1" ht="33" customHeight="1" hidden="1">
      <c r="A190" s="24"/>
      <c r="B190" s="33"/>
      <c r="C190" s="49"/>
      <c r="D190" s="89"/>
      <c r="E190" s="129"/>
      <c r="F190" s="137"/>
      <c r="G190" s="104"/>
    </row>
    <row r="191" spans="1:7" s="69" customFormat="1" ht="21" customHeight="1">
      <c r="A191" s="17"/>
      <c r="B191" s="50">
        <v>85214</v>
      </c>
      <c r="C191" s="73"/>
      <c r="D191" s="88" t="s">
        <v>50</v>
      </c>
      <c r="E191" s="129">
        <f>SUM(E192:E193)</f>
        <v>361000</v>
      </c>
      <c r="F191" s="130">
        <f>SUM(F192:F193)</f>
        <v>361000</v>
      </c>
      <c r="G191" s="131">
        <f>SUM(G192:G193)</f>
        <v>0</v>
      </c>
    </row>
    <row r="192" spans="1:7" s="69" customFormat="1" ht="25.5" customHeight="1">
      <c r="A192" s="17"/>
      <c r="B192" s="50"/>
      <c r="C192" s="49" t="s">
        <v>82</v>
      </c>
      <c r="D192" s="91" t="s">
        <v>109</v>
      </c>
      <c r="E192" s="129">
        <f>SUM(F192:G192)</f>
        <v>5000</v>
      </c>
      <c r="F192" s="177">
        <v>5000</v>
      </c>
      <c r="G192" s="178"/>
    </row>
    <row r="193" spans="1:7" s="69" customFormat="1" ht="34.5" customHeight="1" thickBot="1">
      <c r="A193" s="18"/>
      <c r="B193" s="77"/>
      <c r="C193" s="78" t="s">
        <v>51</v>
      </c>
      <c r="D193" s="92" t="s">
        <v>153</v>
      </c>
      <c r="E193" s="194">
        <f>SUM(F193:G193)</f>
        <v>356000</v>
      </c>
      <c r="F193" s="153">
        <v>356000</v>
      </c>
      <c r="G193" s="154"/>
    </row>
    <row r="194" spans="1:7" s="125" customFormat="1" ht="14.25" customHeight="1">
      <c r="A194" s="181">
        <v>1</v>
      </c>
      <c r="B194" s="182">
        <v>2</v>
      </c>
      <c r="C194" s="183">
        <v>3</v>
      </c>
      <c r="D194" s="182">
        <v>4</v>
      </c>
      <c r="E194" s="195">
        <v>5</v>
      </c>
      <c r="F194" s="182">
        <v>6</v>
      </c>
      <c r="G194" s="196">
        <v>7</v>
      </c>
    </row>
    <row r="195" spans="1:7" s="125" customFormat="1" ht="14.25" customHeight="1">
      <c r="A195" s="206"/>
      <c r="B195" s="207"/>
      <c r="C195" s="378"/>
      <c r="D195" s="379"/>
      <c r="E195" s="380"/>
      <c r="F195" s="379"/>
      <c r="G195" s="381"/>
    </row>
    <row r="196" spans="1:7" s="69" customFormat="1" ht="17.25" customHeight="1">
      <c r="A196" s="17"/>
      <c r="B196" s="50">
        <v>85219</v>
      </c>
      <c r="C196" s="73"/>
      <c r="D196" s="88" t="s">
        <v>78</v>
      </c>
      <c r="E196" s="129">
        <f>SUM(E197)</f>
        <v>549000</v>
      </c>
      <c r="F196" s="130">
        <f>SUM(F197)</f>
        <v>549000</v>
      </c>
      <c r="G196" s="131">
        <f>SUM(G197)</f>
        <v>0</v>
      </c>
    </row>
    <row r="197" spans="1:7" s="69" customFormat="1" ht="33.75" customHeight="1">
      <c r="A197" s="17"/>
      <c r="B197" s="33"/>
      <c r="C197" s="72" t="s">
        <v>51</v>
      </c>
      <c r="D197" s="89" t="s">
        <v>153</v>
      </c>
      <c r="E197" s="129">
        <f>SUM(F197:G197)</f>
        <v>549000</v>
      </c>
      <c r="F197" s="139">
        <v>549000</v>
      </c>
      <c r="G197" s="103"/>
    </row>
    <row r="198" spans="1:7" s="69" customFormat="1" ht="14.25" customHeight="1">
      <c r="A198" s="17"/>
      <c r="B198" s="50"/>
      <c r="C198" s="11"/>
      <c r="D198" s="93"/>
      <c r="E198" s="107"/>
      <c r="F198" s="145"/>
      <c r="G198" s="146"/>
    </row>
    <row r="199" spans="1:7" s="69" customFormat="1" ht="14.25" customHeight="1">
      <c r="A199" s="17"/>
      <c r="B199" s="50">
        <v>85228</v>
      </c>
      <c r="C199" s="73"/>
      <c r="D199" s="88" t="s">
        <v>54</v>
      </c>
      <c r="E199" s="129">
        <f>SUM(E200:E201)</f>
        <v>50350</v>
      </c>
      <c r="F199" s="130">
        <f>SUM(F200:F201)</f>
        <v>50350</v>
      </c>
      <c r="G199" s="131">
        <f>SUM(G200:G201)</f>
        <v>0</v>
      </c>
    </row>
    <row r="200" spans="1:7" s="69" customFormat="1" ht="25.5" customHeight="1">
      <c r="A200" s="17"/>
      <c r="B200" s="50"/>
      <c r="C200" s="49" t="s">
        <v>102</v>
      </c>
      <c r="D200" s="51" t="s">
        <v>114</v>
      </c>
      <c r="E200" s="129">
        <f>SUM(F200:G200)</f>
        <v>50000</v>
      </c>
      <c r="F200" s="139">
        <v>50000</v>
      </c>
      <c r="G200" s="103"/>
    </row>
    <row r="201" spans="1:7" s="69" customFormat="1" ht="34.5" customHeight="1">
      <c r="A201" s="17"/>
      <c r="B201" s="33"/>
      <c r="C201" s="49" t="s">
        <v>189</v>
      </c>
      <c r="D201" s="89" t="s">
        <v>190</v>
      </c>
      <c r="E201" s="129">
        <f>SUM(F201:G201)</f>
        <v>350</v>
      </c>
      <c r="F201" s="177">
        <v>350</v>
      </c>
      <c r="G201" s="178"/>
    </row>
    <row r="202" spans="1:7" s="69" customFormat="1" ht="14.25" customHeight="1">
      <c r="A202" s="17"/>
      <c r="B202" s="50"/>
      <c r="C202" s="74"/>
      <c r="D202" s="87"/>
      <c r="E202" s="107"/>
      <c r="F202" s="139"/>
      <c r="G202" s="103"/>
    </row>
    <row r="203" spans="1:7" s="69" customFormat="1" ht="14.25" customHeight="1">
      <c r="A203" s="17"/>
      <c r="B203" s="50">
        <v>85295</v>
      </c>
      <c r="C203" s="73"/>
      <c r="D203" s="88" t="s">
        <v>172</v>
      </c>
      <c r="E203" s="129">
        <f>SUM(E204:E205)</f>
        <v>322000</v>
      </c>
      <c r="F203" s="129">
        <f>SUM(F204:F205)</f>
        <v>322000</v>
      </c>
      <c r="G203" s="131">
        <f>SUM(G204:G205)</f>
        <v>0</v>
      </c>
    </row>
    <row r="204" spans="1:7" s="69" customFormat="1" ht="36.75" customHeight="1" thickBot="1">
      <c r="A204" s="35"/>
      <c r="B204" s="70"/>
      <c r="C204" s="288" t="s">
        <v>51</v>
      </c>
      <c r="D204" s="90" t="s">
        <v>153</v>
      </c>
      <c r="E204" s="217">
        <f>SUM(F204:G204)</f>
        <v>322000</v>
      </c>
      <c r="F204" s="188">
        <v>322000</v>
      </c>
      <c r="G204" s="189"/>
    </row>
    <row r="205" spans="1:7" s="69" customFormat="1" ht="36.75" customHeight="1" hidden="1">
      <c r="A205" s="18"/>
      <c r="B205" s="77"/>
      <c r="C205" s="193" t="s">
        <v>154</v>
      </c>
      <c r="D205" s="96" t="s">
        <v>73</v>
      </c>
      <c r="E205" s="194">
        <f>SUM(F205:G205)</f>
        <v>0</v>
      </c>
      <c r="F205" s="153">
        <v>0</v>
      </c>
      <c r="G205" s="154"/>
    </row>
    <row r="206" spans="1:7" s="212" customFormat="1" ht="14.25" customHeight="1" thickTop="1">
      <c r="A206" s="206"/>
      <c r="B206" s="207"/>
      <c r="C206" s="208"/>
      <c r="D206" s="207"/>
      <c r="E206" s="209"/>
      <c r="F206" s="210"/>
      <c r="G206" s="211"/>
    </row>
    <row r="207" spans="1:7" s="69" customFormat="1" ht="14.25" customHeight="1">
      <c r="A207" s="17">
        <v>853</v>
      </c>
      <c r="B207" s="31"/>
      <c r="C207" s="73"/>
      <c r="D207" s="88" t="s">
        <v>7</v>
      </c>
      <c r="E207" s="129">
        <f>SUM(E209)</f>
        <v>582124</v>
      </c>
      <c r="F207" s="129">
        <f>SUM(F209)</f>
        <v>582124</v>
      </c>
      <c r="G207" s="131">
        <f>SUM(G209)</f>
        <v>0</v>
      </c>
    </row>
    <row r="208" spans="1:7" s="69" customFormat="1" ht="12.75">
      <c r="A208" s="17"/>
      <c r="B208" s="86"/>
      <c r="C208" s="243"/>
      <c r="D208" s="91"/>
      <c r="E208" s="107"/>
      <c r="F208" s="139"/>
      <c r="G208" s="103"/>
    </row>
    <row r="209" spans="1:7" s="69" customFormat="1" ht="12.75">
      <c r="A209" s="17"/>
      <c r="B209" s="50">
        <v>85395</v>
      </c>
      <c r="C209" s="244"/>
      <c r="D209" s="51" t="s">
        <v>172</v>
      </c>
      <c r="E209" s="107">
        <f>SUM(E210:E211)</f>
        <v>582124</v>
      </c>
      <c r="F209" s="107">
        <f>SUM(F210:F211)</f>
        <v>582124</v>
      </c>
      <c r="G209" s="133">
        <f>SUM(G210:G211)</f>
        <v>0</v>
      </c>
    </row>
    <row r="210" spans="1:7" s="69" customFormat="1" ht="26.25" customHeight="1">
      <c r="A210" s="17"/>
      <c r="B210" s="50"/>
      <c r="C210" s="325">
        <v>2008</v>
      </c>
      <c r="D210" s="308" t="s">
        <v>208</v>
      </c>
      <c r="E210" s="326">
        <f>F210+G210</f>
        <v>494806</v>
      </c>
      <c r="F210" s="177">
        <v>494806</v>
      </c>
      <c r="G210" s="178"/>
    </row>
    <row r="211" spans="1:7" s="69" customFormat="1" ht="22.5" customHeight="1" thickBot="1">
      <c r="A211" s="35"/>
      <c r="B211" s="70"/>
      <c r="C211" s="327">
        <v>2009</v>
      </c>
      <c r="D211" s="314" t="s">
        <v>208</v>
      </c>
      <c r="E211" s="192">
        <f>F211+G211</f>
        <v>87318</v>
      </c>
      <c r="F211" s="201">
        <v>87318</v>
      </c>
      <c r="G211" s="202"/>
    </row>
    <row r="212" spans="1:7" s="69" customFormat="1" ht="14.25" customHeight="1" thickTop="1">
      <c r="A212" s="17"/>
      <c r="B212" s="50"/>
      <c r="C212" s="74"/>
      <c r="D212" s="87"/>
      <c r="E212" s="107"/>
      <c r="F212" s="139"/>
      <c r="G212" s="103"/>
    </row>
    <row r="213" spans="1:7" s="69" customFormat="1" ht="14.25" customHeight="1">
      <c r="A213" s="17">
        <v>900</v>
      </c>
      <c r="B213" s="32"/>
      <c r="C213" s="73"/>
      <c r="D213" s="88" t="s">
        <v>106</v>
      </c>
      <c r="E213" s="129">
        <f>SUM(E215+E219+E225+E230+E233)</f>
        <v>12819557</v>
      </c>
      <c r="F213" s="130">
        <f>SUM(F215+F219+F225+F230+F233)</f>
        <v>3069557</v>
      </c>
      <c r="G213" s="131">
        <f>SUM(G215+G219+G225+G230+G233)</f>
        <v>9750000</v>
      </c>
    </row>
    <row r="214" spans="1:7" s="69" customFormat="1" ht="14.25" customHeight="1">
      <c r="A214" s="17"/>
      <c r="B214" s="50"/>
      <c r="C214" s="74"/>
      <c r="D214" s="87"/>
      <c r="E214" s="107"/>
      <c r="F214" s="108"/>
      <c r="G214" s="133"/>
    </row>
    <row r="215" spans="1:7" s="69" customFormat="1" ht="14.25" customHeight="1">
      <c r="A215" s="17"/>
      <c r="B215" s="50">
        <v>90001</v>
      </c>
      <c r="C215" s="73"/>
      <c r="D215" s="88" t="s">
        <v>37</v>
      </c>
      <c r="E215" s="129">
        <f>SUM(E216:E217)</f>
        <v>1600000</v>
      </c>
      <c r="F215" s="129">
        <f>SUM(F216:F217)</f>
        <v>0</v>
      </c>
      <c r="G215" s="131">
        <f>SUM(G216:G217)</f>
        <v>1600000</v>
      </c>
    </row>
    <row r="216" spans="1:7" s="115" customFormat="1" ht="29.25" customHeight="1">
      <c r="A216" s="43"/>
      <c r="B216" s="282"/>
      <c r="C216" s="328">
        <v>6208</v>
      </c>
      <c r="D216" s="308" t="s">
        <v>209</v>
      </c>
      <c r="E216" s="275">
        <f>SUM(F216:G216)</f>
        <v>500000</v>
      </c>
      <c r="F216" s="275"/>
      <c r="G216" s="304">
        <v>500000</v>
      </c>
    </row>
    <row r="217" spans="1:7" s="115" customFormat="1" ht="43.5" customHeight="1">
      <c r="A217" s="43"/>
      <c r="B217" s="307"/>
      <c r="C217" s="329">
        <v>6260</v>
      </c>
      <c r="D217" s="330" t="s">
        <v>105</v>
      </c>
      <c r="E217" s="176">
        <f>SUM(F217:G217)</f>
        <v>1100000</v>
      </c>
      <c r="F217" s="309"/>
      <c r="G217" s="310">
        <f>1700000-100000-500000</f>
        <v>1100000</v>
      </c>
    </row>
    <row r="218" spans="1:7" s="69" customFormat="1" ht="14.25" customHeight="1">
      <c r="A218" s="17"/>
      <c r="B218" s="50"/>
      <c r="C218" s="74"/>
      <c r="D218" s="87"/>
      <c r="E218" s="107"/>
      <c r="F218" s="139"/>
      <c r="G218" s="103"/>
    </row>
    <row r="219" spans="1:7" s="115" customFormat="1" ht="14.25" customHeight="1">
      <c r="A219" s="43"/>
      <c r="B219" s="282">
        <v>90002</v>
      </c>
      <c r="C219" s="301"/>
      <c r="D219" s="302" t="s">
        <v>180</v>
      </c>
      <c r="E219" s="275">
        <f>SUM(E220:E223)</f>
        <v>4000000</v>
      </c>
      <c r="F219" s="275">
        <f>SUM(F220:F223)</f>
        <v>0</v>
      </c>
      <c r="G219" s="304">
        <f>SUM(G220:G223)</f>
        <v>4000000</v>
      </c>
    </row>
    <row r="220" spans="1:7" s="115" customFormat="1" ht="36" customHeight="1" hidden="1" thickBot="1">
      <c r="A220" s="43"/>
      <c r="B220" s="282"/>
      <c r="C220" s="301">
        <v>2440</v>
      </c>
      <c r="D220" s="308" t="s">
        <v>192</v>
      </c>
      <c r="E220" s="275">
        <f>SUM(F220:G220)</f>
        <v>0</v>
      </c>
      <c r="F220" s="309">
        <v>0</v>
      </c>
      <c r="G220" s="310"/>
    </row>
    <row r="221" spans="1:7" s="115" customFormat="1" ht="27" customHeight="1">
      <c r="A221" s="43"/>
      <c r="B221" s="307"/>
      <c r="C221" s="301">
        <v>6208</v>
      </c>
      <c r="D221" s="308" t="s">
        <v>209</v>
      </c>
      <c r="E221" s="275">
        <f>SUM(F221:G221)</f>
        <v>4000000</v>
      </c>
      <c r="F221" s="309"/>
      <c r="G221" s="310">
        <v>4000000</v>
      </c>
    </row>
    <row r="222" spans="1:7" s="69" customFormat="1" ht="46.5" customHeight="1" hidden="1">
      <c r="A222" s="17"/>
      <c r="B222" s="50"/>
      <c r="C222" s="73">
        <v>6269</v>
      </c>
      <c r="D222" s="51" t="s">
        <v>105</v>
      </c>
      <c r="E222" s="129">
        <f>SUM(F222:G222)</f>
        <v>0</v>
      </c>
      <c r="F222" s="177"/>
      <c r="G222" s="178">
        <v>0</v>
      </c>
    </row>
    <row r="223" spans="1:7" s="69" customFormat="1" ht="39.75" customHeight="1" hidden="1">
      <c r="A223" s="17"/>
      <c r="B223" s="33"/>
      <c r="C223" s="73">
        <v>6298</v>
      </c>
      <c r="D223" s="51" t="s">
        <v>40</v>
      </c>
      <c r="E223" s="129">
        <f>SUM(F223:G223)</f>
        <v>0</v>
      </c>
      <c r="F223" s="137"/>
      <c r="G223" s="104">
        <v>0</v>
      </c>
    </row>
    <row r="224" spans="1:7" s="69" customFormat="1" ht="12.75">
      <c r="A224" s="17"/>
      <c r="B224" s="50"/>
      <c r="C224" s="57"/>
      <c r="D224" s="91"/>
      <c r="E224" s="107"/>
      <c r="F224" s="139"/>
      <c r="G224" s="103"/>
    </row>
    <row r="225" spans="1:7" s="69" customFormat="1" ht="12.75">
      <c r="A225" s="17"/>
      <c r="B225" s="50">
        <v>90004</v>
      </c>
      <c r="C225" s="54"/>
      <c r="D225" s="51" t="s">
        <v>61</v>
      </c>
      <c r="E225" s="129">
        <f>SUM(E226)</f>
        <v>809500</v>
      </c>
      <c r="F225" s="130">
        <f>SUM(F226)</f>
        <v>809500</v>
      </c>
      <c r="G225" s="131">
        <f>SUM(G226)</f>
        <v>0</v>
      </c>
    </row>
    <row r="226" spans="1:7" s="69" customFormat="1" ht="34.5" customHeight="1" thickBot="1">
      <c r="A226" s="18"/>
      <c r="B226" s="77"/>
      <c r="C226" s="331" t="s">
        <v>194</v>
      </c>
      <c r="D226" s="96" t="s">
        <v>192</v>
      </c>
      <c r="E226" s="194">
        <f>SUM(F226:G226)</f>
        <v>809500</v>
      </c>
      <c r="F226" s="153">
        <v>809500</v>
      </c>
      <c r="G226" s="154"/>
    </row>
    <row r="227" spans="1:7" s="125" customFormat="1" ht="14.25" customHeight="1">
      <c r="A227" s="181">
        <v>1</v>
      </c>
      <c r="B227" s="182">
        <v>2</v>
      </c>
      <c r="C227" s="183">
        <v>3</v>
      </c>
      <c r="D227" s="182">
        <v>4</v>
      </c>
      <c r="E227" s="195">
        <v>5</v>
      </c>
      <c r="F227" s="182">
        <v>6</v>
      </c>
      <c r="G227" s="196">
        <v>7</v>
      </c>
    </row>
    <row r="228" spans="1:7" s="69" customFormat="1" ht="7.5" customHeight="1">
      <c r="A228" s="17"/>
      <c r="B228" s="50"/>
      <c r="C228" s="57"/>
      <c r="D228" s="91"/>
      <c r="E228" s="107"/>
      <c r="F228" s="145"/>
      <c r="G228" s="146"/>
    </row>
    <row r="229" spans="1:7" s="69" customFormat="1" ht="14.25" customHeight="1">
      <c r="A229" s="17"/>
      <c r="B229" s="50">
        <v>90020</v>
      </c>
      <c r="C229" s="74"/>
      <c r="D229" s="87" t="s">
        <v>185</v>
      </c>
      <c r="E229" s="107"/>
      <c r="F229" s="139"/>
      <c r="G229" s="103"/>
    </row>
    <row r="230" spans="1:7" s="69" customFormat="1" ht="14.25" customHeight="1">
      <c r="A230" s="17"/>
      <c r="B230" s="50"/>
      <c r="C230" s="73"/>
      <c r="D230" s="88" t="s">
        <v>186</v>
      </c>
      <c r="E230" s="129">
        <f>SUM(E231)</f>
        <v>50000</v>
      </c>
      <c r="F230" s="130">
        <f>SUM(F231)</f>
        <v>50000</v>
      </c>
      <c r="G230" s="131">
        <f>SUM(G231)</f>
        <v>0</v>
      </c>
    </row>
    <row r="231" spans="1:7" s="69" customFormat="1" ht="25.5" customHeight="1">
      <c r="A231" s="20"/>
      <c r="B231" s="33"/>
      <c r="C231" s="49" t="s">
        <v>103</v>
      </c>
      <c r="D231" s="51" t="s">
        <v>115</v>
      </c>
      <c r="E231" s="197">
        <f>SUM(F231:G231)</f>
        <v>50000</v>
      </c>
      <c r="F231" s="137">
        <v>50000</v>
      </c>
      <c r="G231" s="104"/>
    </row>
    <row r="232" spans="1:7" s="69" customFormat="1" ht="14.25" customHeight="1">
      <c r="A232" s="17"/>
      <c r="B232" s="50"/>
      <c r="C232" s="74"/>
      <c r="D232" s="87"/>
      <c r="E232" s="190"/>
      <c r="F232" s="139"/>
      <c r="G232" s="214"/>
    </row>
    <row r="233" spans="1:7" s="69" customFormat="1" ht="14.25" customHeight="1">
      <c r="A233" s="17"/>
      <c r="B233" s="50">
        <v>90095</v>
      </c>
      <c r="C233" s="73"/>
      <c r="D233" s="88" t="s">
        <v>172</v>
      </c>
      <c r="E233" s="215">
        <f>SUM(E234:E243)</f>
        <v>6360057</v>
      </c>
      <c r="F233" s="130">
        <f>SUM(F234:F243)</f>
        <v>2210057</v>
      </c>
      <c r="G233" s="38">
        <f>SUM(G234:G243)</f>
        <v>4150000</v>
      </c>
    </row>
    <row r="234" spans="1:7" s="69" customFormat="1" ht="25.5" customHeight="1">
      <c r="A234" s="17"/>
      <c r="B234" s="50"/>
      <c r="C234" s="53" t="s">
        <v>80</v>
      </c>
      <c r="D234" s="89" t="s">
        <v>108</v>
      </c>
      <c r="E234" s="129">
        <f aca="true" t="shared" si="3" ref="E234:E241">SUM(F234:G234)</f>
        <v>895000</v>
      </c>
      <c r="F234" s="177">
        <v>895000</v>
      </c>
      <c r="G234" s="216"/>
    </row>
    <row r="235" spans="1:7" s="69" customFormat="1" ht="34.5" customHeight="1">
      <c r="A235" s="17"/>
      <c r="B235" s="50"/>
      <c r="C235" s="53" t="s">
        <v>97</v>
      </c>
      <c r="D235" s="89" t="s">
        <v>125</v>
      </c>
      <c r="E235" s="129">
        <f t="shared" si="3"/>
        <v>126000</v>
      </c>
      <c r="F235" s="139">
        <v>126000</v>
      </c>
      <c r="G235" s="23"/>
    </row>
    <row r="236" spans="1:7" s="69" customFormat="1" ht="45" customHeight="1">
      <c r="A236" s="17"/>
      <c r="B236" s="50"/>
      <c r="C236" s="53" t="s">
        <v>104</v>
      </c>
      <c r="D236" s="89" t="s">
        <v>191</v>
      </c>
      <c r="E236" s="129">
        <f>SUM(F236:G236)</f>
        <v>888057</v>
      </c>
      <c r="F236" s="177">
        <f>15000+265000+531566+25100+23391-265000+293000</f>
        <v>888057</v>
      </c>
      <c r="G236" s="216"/>
    </row>
    <row r="237" spans="1:7" s="69" customFormat="1" ht="33.75" customHeight="1">
      <c r="A237" s="17"/>
      <c r="B237" s="50"/>
      <c r="C237" s="53" t="s">
        <v>187</v>
      </c>
      <c r="D237" s="51" t="s">
        <v>188</v>
      </c>
      <c r="E237" s="129">
        <f t="shared" si="3"/>
        <v>14000</v>
      </c>
      <c r="F237" s="177"/>
      <c r="G237" s="216">
        <v>14000</v>
      </c>
    </row>
    <row r="238" spans="1:7" s="69" customFormat="1" ht="33.75" customHeight="1">
      <c r="A238" s="17"/>
      <c r="B238" s="50"/>
      <c r="C238" s="75" t="s">
        <v>2</v>
      </c>
      <c r="D238" s="89" t="s">
        <v>3</v>
      </c>
      <c r="E238" s="129">
        <f>SUM(F238:G238)</f>
        <v>2136000</v>
      </c>
      <c r="F238" s="139"/>
      <c r="G238" s="23">
        <f>336000+1800000</f>
        <v>2136000</v>
      </c>
    </row>
    <row r="239" spans="1:7" s="69" customFormat="1" ht="25.5" customHeight="1">
      <c r="A239" s="17"/>
      <c r="B239" s="50"/>
      <c r="C239" s="75" t="s">
        <v>102</v>
      </c>
      <c r="D239" s="94" t="s">
        <v>114</v>
      </c>
      <c r="E239" s="129">
        <f t="shared" si="3"/>
        <v>15000</v>
      </c>
      <c r="F239" s="177">
        <v>15000</v>
      </c>
      <c r="G239" s="216"/>
    </row>
    <row r="240" spans="1:7" s="69" customFormat="1" ht="25.5" customHeight="1">
      <c r="A240" s="17"/>
      <c r="B240" s="50"/>
      <c r="C240" s="53" t="s">
        <v>81</v>
      </c>
      <c r="D240" s="89" t="s">
        <v>116</v>
      </c>
      <c r="E240" s="129">
        <f t="shared" si="3"/>
        <v>12500</v>
      </c>
      <c r="F240" s="177">
        <v>12500</v>
      </c>
      <c r="G240" s="216"/>
    </row>
    <row r="241" spans="1:7" s="69" customFormat="1" ht="25.5" customHeight="1">
      <c r="A241" s="17"/>
      <c r="B241" s="50"/>
      <c r="C241" s="72" t="s">
        <v>82</v>
      </c>
      <c r="D241" s="89" t="s">
        <v>109</v>
      </c>
      <c r="E241" s="129">
        <f t="shared" si="3"/>
        <v>7500</v>
      </c>
      <c r="F241" s="139">
        <v>7500</v>
      </c>
      <c r="G241" s="23"/>
    </row>
    <row r="242" spans="1:7" s="69" customFormat="1" ht="25.5" customHeight="1">
      <c r="A242" s="17"/>
      <c r="B242" s="50"/>
      <c r="C242" s="72" t="s">
        <v>194</v>
      </c>
      <c r="D242" s="89" t="s">
        <v>192</v>
      </c>
      <c r="E242" s="197">
        <f>SUM(F242:G242)</f>
        <v>266000</v>
      </c>
      <c r="F242" s="177">
        <f>289100-23100</f>
        <v>266000</v>
      </c>
      <c r="G242" s="216"/>
    </row>
    <row r="243" spans="1:7" s="115" customFormat="1" ht="45" customHeight="1" thickBot="1">
      <c r="A243" s="311"/>
      <c r="B243" s="312"/>
      <c r="C243" s="332">
        <v>6260</v>
      </c>
      <c r="D243" s="321" t="s">
        <v>105</v>
      </c>
      <c r="E243" s="322">
        <f>SUM(F243:G243)</f>
        <v>2000000</v>
      </c>
      <c r="F243" s="315"/>
      <c r="G243" s="333">
        <f>2400000-400000-500000+500000</f>
        <v>2000000</v>
      </c>
    </row>
    <row r="244" spans="1:7" s="69" customFormat="1" ht="14.25" customHeight="1" thickTop="1">
      <c r="A244" s="17"/>
      <c r="B244" s="50"/>
      <c r="C244" s="74"/>
      <c r="D244" s="87"/>
      <c r="E244" s="218"/>
      <c r="F244" s="139"/>
      <c r="G244" s="23"/>
    </row>
    <row r="245" spans="1:7" s="69" customFormat="1" ht="13.5" customHeight="1">
      <c r="A245" s="17">
        <v>921</v>
      </c>
      <c r="B245" s="33"/>
      <c r="C245" s="73"/>
      <c r="D245" s="88" t="s">
        <v>193</v>
      </c>
      <c r="E245" s="215">
        <f>SUM(E247)</f>
        <v>300000</v>
      </c>
      <c r="F245" s="130">
        <f>SUM(F247)</f>
        <v>0</v>
      </c>
      <c r="G245" s="38">
        <f>SUM(G247)</f>
        <v>300000</v>
      </c>
    </row>
    <row r="246" spans="1:7" s="69" customFormat="1" ht="14.25" customHeight="1">
      <c r="A246" s="17"/>
      <c r="B246" s="50"/>
      <c r="C246" s="74"/>
      <c r="D246" s="87"/>
      <c r="E246" s="218"/>
      <c r="F246" s="108"/>
      <c r="G246" s="37"/>
    </row>
    <row r="247" spans="1:7" s="69" customFormat="1" ht="14.25" customHeight="1">
      <c r="A247" s="17"/>
      <c r="B247" s="50">
        <v>92120</v>
      </c>
      <c r="C247" s="73"/>
      <c r="D247" s="88" t="s">
        <v>70</v>
      </c>
      <c r="E247" s="215">
        <f>SUM(E248)</f>
        <v>300000</v>
      </c>
      <c r="F247" s="130">
        <f>SUM(F248)</f>
        <v>0</v>
      </c>
      <c r="G247" s="38">
        <f>SUM(G248)</f>
        <v>300000</v>
      </c>
    </row>
    <row r="248" spans="1:7" s="69" customFormat="1" ht="40.5" customHeight="1" thickBot="1">
      <c r="A248" s="18"/>
      <c r="B248" s="77"/>
      <c r="C248" s="334">
        <v>6620</v>
      </c>
      <c r="D248" s="92" t="s">
        <v>210</v>
      </c>
      <c r="E248" s="194">
        <f>SUM(F248:G248)</f>
        <v>300000</v>
      </c>
      <c r="F248" s="153"/>
      <c r="G248" s="19">
        <v>300000</v>
      </c>
    </row>
    <row r="249" spans="1:7" s="125" customFormat="1" ht="14.25" customHeight="1">
      <c r="A249" s="181">
        <v>1</v>
      </c>
      <c r="B249" s="182">
        <v>2</v>
      </c>
      <c r="C249" s="183">
        <v>3</v>
      </c>
      <c r="D249" s="182">
        <v>4</v>
      </c>
      <c r="E249" s="195">
        <v>5</v>
      </c>
      <c r="F249" s="182">
        <v>6</v>
      </c>
      <c r="G249" s="196">
        <v>7</v>
      </c>
    </row>
    <row r="250" spans="1:7" s="69" customFormat="1" ht="12.75">
      <c r="A250" s="17"/>
      <c r="B250" s="50"/>
      <c r="C250" s="79"/>
      <c r="D250" s="91"/>
      <c r="E250" s="218"/>
      <c r="F250" s="139"/>
      <c r="G250" s="23"/>
    </row>
    <row r="251" spans="1:7" s="69" customFormat="1" ht="14.25" customHeight="1">
      <c r="A251" s="17">
        <v>926</v>
      </c>
      <c r="B251" s="32"/>
      <c r="C251" s="73"/>
      <c r="D251" s="88" t="s">
        <v>34</v>
      </c>
      <c r="E251" s="215">
        <f>SUM(E253,)</f>
        <v>666000</v>
      </c>
      <c r="F251" s="130">
        <f>SUM(F253,)</f>
        <v>0</v>
      </c>
      <c r="G251" s="38">
        <f>SUM(G253,)</f>
        <v>666000</v>
      </c>
    </row>
    <row r="252" spans="1:7" s="69" customFormat="1" ht="14.25" customHeight="1">
      <c r="A252" s="17"/>
      <c r="B252" s="86"/>
      <c r="C252" s="74"/>
      <c r="D252" s="87"/>
      <c r="E252" s="219"/>
      <c r="F252" s="204"/>
      <c r="G252" s="220"/>
    </row>
    <row r="253" spans="1:7" s="69" customFormat="1" ht="14.25" customHeight="1">
      <c r="A253" s="17"/>
      <c r="B253" s="50">
        <v>92601</v>
      </c>
      <c r="C253" s="73"/>
      <c r="D253" s="88" t="s">
        <v>47</v>
      </c>
      <c r="E253" s="215">
        <f>SUM(E254:E255)</f>
        <v>666000</v>
      </c>
      <c r="F253" s="130">
        <f>SUM(F254:F255)</f>
        <v>0</v>
      </c>
      <c r="G253" s="38">
        <f>SUM(G254:G255)</f>
        <v>666000</v>
      </c>
    </row>
    <row r="254" spans="1:7" s="69" customFormat="1" ht="45.75" customHeight="1">
      <c r="A254" s="17"/>
      <c r="B254" s="50"/>
      <c r="C254" s="213">
        <v>6300</v>
      </c>
      <c r="D254" s="89" t="s">
        <v>211</v>
      </c>
      <c r="E254" s="197">
        <f>SUM(F254:G254)</f>
        <v>333000</v>
      </c>
      <c r="F254" s="177"/>
      <c r="G254" s="216">
        <v>333000</v>
      </c>
    </row>
    <row r="255" spans="1:7" s="69" customFormat="1" ht="45.75" customHeight="1" thickBot="1">
      <c r="A255" s="18"/>
      <c r="B255" s="77"/>
      <c r="C255" s="221">
        <v>6330</v>
      </c>
      <c r="D255" s="51" t="s">
        <v>212</v>
      </c>
      <c r="E255" s="198">
        <f>SUM(F255:G255)</f>
        <v>333000</v>
      </c>
      <c r="F255" s="153"/>
      <c r="G255" s="19">
        <v>333000</v>
      </c>
    </row>
    <row r="256" spans="1:7" ht="14.25" customHeight="1">
      <c r="A256" s="222"/>
      <c r="B256" s="223"/>
      <c r="C256" s="224"/>
      <c r="D256" s="225"/>
      <c r="E256" s="226"/>
      <c r="F256" s="227"/>
      <c r="G256" s="228"/>
    </row>
    <row r="257" spans="1:7" s="232" customFormat="1" ht="14.25" customHeight="1" thickBot="1">
      <c r="A257" s="36"/>
      <c r="B257" s="77"/>
      <c r="C257" s="229"/>
      <c r="D257" s="230" t="s">
        <v>166</v>
      </c>
      <c r="E257" s="162">
        <f>F257+G257</f>
        <v>110113575</v>
      </c>
      <c r="F257" s="163">
        <f>F251+F213+F207+F185+F180+F163+F152+F101+F91+F74+F62+F245</f>
        <v>90555683</v>
      </c>
      <c r="G257" s="164">
        <f>G251+G213+G207+G185+G180+G163+G152+G101+G91+G74+G62+G245</f>
        <v>19557892</v>
      </c>
    </row>
    <row r="258" spans="1:7" s="233" customFormat="1" ht="36" customHeight="1">
      <c r="A258" s="409" t="s">
        <v>145</v>
      </c>
      <c r="B258" s="409"/>
      <c r="C258" s="409"/>
      <c r="D258" s="409"/>
      <c r="E258" s="409"/>
      <c r="F258" s="409"/>
      <c r="G258" s="409"/>
    </row>
    <row r="259" spans="1:7" ht="14.25" customHeight="1">
      <c r="A259" s="410" t="s">
        <v>143</v>
      </c>
      <c r="B259" s="410"/>
      <c r="C259" s="410"/>
      <c r="D259" s="410"/>
      <c r="E259" s="410"/>
      <c r="F259" s="410"/>
      <c r="G259" s="410"/>
    </row>
    <row r="260" spans="1:7" ht="14.25" customHeight="1" thickBot="1">
      <c r="A260" s="234"/>
      <c r="B260" s="235"/>
      <c r="C260" s="236"/>
      <c r="D260" s="237"/>
      <c r="E260" s="335"/>
      <c r="F260" s="169"/>
      <c r="G260" s="14" t="s">
        <v>39</v>
      </c>
    </row>
    <row r="261" spans="1:7" s="238" customFormat="1" ht="14.25" customHeight="1">
      <c r="A261" s="403" t="s">
        <v>156</v>
      </c>
      <c r="B261" s="405" t="s">
        <v>167</v>
      </c>
      <c r="C261" s="405" t="s">
        <v>181</v>
      </c>
      <c r="D261" s="405" t="s">
        <v>168</v>
      </c>
      <c r="E261" s="407" t="s">
        <v>130</v>
      </c>
      <c r="F261" s="401" t="s">
        <v>33</v>
      </c>
      <c r="G261" s="402"/>
    </row>
    <row r="262" spans="1:7" s="42" customFormat="1" ht="12.75">
      <c r="A262" s="404"/>
      <c r="B262" s="406"/>
      <c r="C262" s="406"/>
      <c r="D262" s="406"/>
      <c r="E262" s="408"/>
      <c r="F262" s="117" t="s">
        <v>200</v>
      </c>
      <c r="G262" s="118" t="s">
        <v>201</v>
      </c>
    </row>
    <row r="263" spans="1:7" s="125" customFormat="1" ht="12" thickBot="1">
      <c r="A263" s="120">
        <v>1</v>
      </c>
      <c r="B263" s="172">
        <v>2</v>
      </c>
      <c r="C263" s="173">
        <v>3</v>
      </c>
      <c r="D263" s="172">
        <v>4</v>
      </c>
      <c r="E263" s="239">
        <v>5</v>
      </c>
      <c r="F263" s="122">
        <v>6</v>
      </c>
      <c r="G263" s="123">
        <v>7</v>
      </c>
    </row>
    <row r="264" spans="1:7" s="69" customFormat="1" ht="12.75" customHeight="1">
      <c r="A264" s="34"/>
      <c r="B264" s="39"/>
      <c r="C264" s="58"/>
      <c r="D264" s="39"/>
      <c r="E264" s="240"/>
      <c r="F264" s="241"/>
      <c r="G264" s="103"/>
    </row>
    <row r="265" spans="1:7" s="69" customFormat="1" ht="12.75" customHeight="1">
      <c r="A265" s="17">
        <v>750</v>
      </c>
      <c r="B265" s="32"/>
      <c r="C265" s="59"/>
      <c r="D265" s="44" t="s">
        <v>160</v>
      </c>
      <c r="E265" s="242">
        <f>SUM(E267)</f>
        <v>305000</v>
      </c>
      <c r="F265" s="137">
        <f>SUM(F267)</f>
        <v>305000</v>
      </c>
      <c r="G265" s="104">
        <f>SUM(G267)</f>
        <v>0</v>
      </c>
    </row>
    <row r="266" spans="1:7" s="69" customFormat="1" ht="12.75" customHeight="1">
      <c r="A266" s="17"/>
      <c r="B266" s="50"/>
      <c r="C266" s="243"/>
      <c r="D266" s="45"/>
      <c r="E266" s="138"/>
      <c r="F266" s="139"/>
      <c r="G266" s="103"/>
    </row>
    <row r="267" spans="1:7" s="69" customFormat="1" ht="12.75" customHeight="1">
      <c r="A267" s="17"/>
      <c r="B267" s="50">
        <v>75011</v>
      </c>
      <c r="C267" s="244"/>
      <c r="D267" s="44" t="s">
        <v>38</v>
      </c>
      <c r="E267" s="242">
        <f>SUM(E270)</f>
        <v>305000</v>
      </c>
      <c r="F267" s="137">
        <f>SUM(F270)</f>
        <v>305000</v>
      </c>
      <c r="G267" s="104">
        <f>SUM(G270)</f>
        <v>0</v>
      </c>
    </row>
    <row r="268" spans="1:7" s="69" customFormat="1" ht="12.75" customHeight="1">
      <c r="A268" s="17"/>
      <c r="B268" s="50"/>
      <c r="C268" s="243">
        <v>2010</v>
      </c>
      <c r="D268" s="45" t="s">
        <v>27</v>
      </c>
      <c r="E268" s="138"/>
      <c r="F268" s="139"/>
      <c r="G268" s="103"/>
    </row>
    <row r="269" spans="1:7" s="69" customFormat="1" ht="12.75" customHeight="1">
      <c r="A269" s="17"/>
      <c r="B269" s="50"/>
      <c r="C269" s="243"/>
      <c r="D269" s="45" t="s">
        <v>28</v>
      </c>
      <c r="E269" s="138"/>
      <c r="F269" s="139"/>
      <c r="G269" s="103"/>
    </row>
    <row r="270" spans="1:7" s="69" customFormat="1" ht="12.75" customHeight="1" thickBot="1">
      <c r="A270" s="35"/>
      <c r="B270" s="70"/>
      <c r="C270" s="245"/>
      <c r="D270" s="246" t="s">
        <v>29</v>
      </c>
      <c r="E270" s="247">
        <f>SUM(F270:G270)</f>
        <v>305000</v>
      </c>
      <c r="F270" s="201">
        <v>305000</v>
      </c>
      <c r="G270" s="202"/>
    </row>
    <row r="271" spans="1:7" s="69" customFormat="1" ht="12.75" customHeight="1" thickTop="1">
      <c r="A271" s="17"/>
      <c r="B271" s="50"/>
      <c r="C271" s="243"/>
      <c r="D271" s="45"/>
      <c r="E271" s="138"/>
      <c r="F271" s="139"/>
      <c r="G271" s="103"/>
    </row>
    <row r="272" spans="1:7" s="69" customFormat="1" ht="12.75" customHeight="1">
      <c r="A272" s="17">
        <v>751</v>
      </c>
      <c r="B272" s="31"/>
      <c r="C272" s="58"/>
      <c r="D272" s="45" t="s">
        <v>30</v>
      </c>
      <c r="E272" s="138"/>
      <c r="F272" s="139"/>
      <c r="G272" s="103"/>
    </row>
    <row r="273" spans="1:7" s="69" customFormat="1" ht="12.75" customHeight="1">
      <c r="A273" s="17"/>
      <c r="B273" s="32"/>
      <c r="C273" s="59"/>
      <c r="D273" s="44" t="s">
        <v>31</v>
      </c>
      <c r="E273" s="242">
        <f>SUM(E276)</f>
        <v>6720</v>
      </c>
      <c r="F273" s="137">
        <f>SUM(F276)</f>
        <v>6720</v>
      </c>
      <c r="G273" s="104">
        <f>SUM(G276)</f>
        <v>0</v>
      </c>
    </row>
    <row r="274" spans="1:7" s="69" customFormat="1" ht="12.75" customHeight="1">
      <c r="A274" s="17"/>
      <c r="B274" s="31"/>
      <c r="C274" s="58"/>
      <c r="D274" s="45"/>
      <c r="E274" s="138"/>
      <c r="F274" s="139"/>
      <c r="G274" s="103"/>
    </row>
    <row r="275" spans="1:7" s="69" customFormat="1" ht="12.75" customHeight="1">
      <c r="A275" s="17"/>
      <c r="B275" s="50">
        <v>75101</v>
      </c>
      <c r="C275" s="243"/>
      <c r="D275" s="45" t="s">
        <v>182</v>
      </c>
      <c r="E275" s="138"/>
      <c r="F275" s="139"/>
      <c r="G275" s="103"/>
    </row>
    <row r="276" spans="1:7" s="69" customFormat="1" ht="12.75" customHeight="1">
      <c r="A276" s="17"/>
      <c r="B276" s="50"/>
      <c r="C276" s="244"/>
      <c r="D276" s="44" t="s">
        <v>183</v>
      </c>
      <c r="E276" s="242">
        <f>SUM(E279)</f>
        <v>6720</v>
      </c>
      <c r="F276" s="137">
        <f>SUM(F279)</f>
        <v>6720</v>
      </c>
      <c r="G276" s="104">
        <f>SUM(G279)</f>
        <v>0</v>
      </c>
    </row>
    <row r="277" spans="1:7" s="69" customFormat="1" ht="12.75" customHeight="1">
      <c r="A277" s="17"/>
      <c r="B277" s="50"/>
      <c r="C277" s="243">
        <v>2010</v>
      </c>
      <c r="D277" s="45" t="s">
        <v>27</v>
      </c>
      <c r="E277" s="138"/>
      <c r="F277" s="139"/>
      <c r="G277" s="103"/>
    </row>
    <row r="278" spans="1:7" s="69" customFormat="1" ht="12.75" customHeight="1">
      <c r="A278" s="17"/>
      <c r="B278" s="50"/>
      <c r="C278" s="243"/>
      <c r="D278" s="45" t="s">
        <v>28</v>
      </c>
      <c r="E278" s="138"/>
      <c r="F278" s="139"/>
      <c r="G278" s="103"/>
    </row>
    <row r="279" spans="1:7" s="69" customFormat="1" ht="12.75" customHeight="1" thickBot="1">
      <c r="A279" s="35"/>
      <c r="B279" s="70"/>
      <c r="C279" s="245"/>
      <c r="D279" s="246" t="s">
        <v>29</v>
      </c>
      <c r="E279" s="336">
        <f>SUM(F279:G279)</f>
        <v>6720</v>
      </c>
      <c r="F279" s="201">
        <v>6720</v>
      </c>
      <c r="G279" s="202"/>
    </row>
    <row r="280" spans="1:7" s="69" customFormat="1" ht="12.75" customHeight="1" thickTop="1">
      <c r="A280" s="17"/>
      <c r="B280" s="45"/>
      <c r="C280" s="243"/>
      <c r="D280" s="45"/>
      <c r="E280" s="138"/>
      <c r="F280" s="139"/>
      <c r="G280" s="103"/>
    </row>
    <row r="281" spans="1:7" s="69" customFormat="1" ht="12.75" customHeight="1">
      <c r="A281" s="17">
        <v>851</v>
      </c>
      <c r="B281" s="44"/>
      <c r="C281" s="244"/>
      <c r="D281" s="44" t="s">
        <v>165</v>
      </c>
      <c r="E281" s="242">
        <f>SUM(E283,)</f>
        <v>2000</v>
      </c>
      <c r="F281" s="137">
        <f>SUM(F283,)</f>
        <v>2000</v>
      </c>
      <c r="G281" s="104">
        <f>SUM(G283,)</f>
        <v>0</v>
      </c>
    </row>
    <row r="282" spans="1:7" s="69" customFormat="1" ht="12.75" customHeight="1">
      <c r="A282" s="17"/>
      <c r="B282" s="45"/>
      <c r="C282" s="243"/>
      <c r="D282" s="45"/>
      <c r="E282" s="138"/>
      <c r="F282" s="139"/>
      <c r="G282" s="103"/>
    </row>
    <row r="283" spans="1:7" s="69" customFormat="1" ht="12.75" customHeight="1">
      <c r="A283" s="17"/>
      <c r="B283" s="50">
        <v>85195</v>
      </c>
      <c r="C283" s="244"/>
      <c r="D283" s="44" t="s">
        <v>172</v>
      </c>
      <c r="E283" s="242">
        <f>SUM(E286,)</f>
        <v>2000</v>
      </c>
      <c r="F283" s="137">
        <f>SUM(F286,)</f>
        <v>2000</v>
      </c>
      <c r="G283" s="104">
        <f>SUM(G286,)</f>
        <v>0</v>
      </c>
    </row>
    <row r="284" spans="1:7" s="69" customFormat="1" ht="12.75" customHeight="1">
      <c r="A284" s="17"/>
      <c r="B284" s="45"/>
      <c r="C284" s="243">
        <v>2010</v>
      </c>
      <c r="D284" s="45" t="s">
        <v>27</v>
      </c>
      <c r="E284" s="138"/>
      <c r="F284" s="139"/>
      <c r="G284" s="103"/>
    </row>
    <row r="285" spans="1:7" s="69" customFormat="1" ht="12.75" customHeight="1">
      <c r="A285" s="17"/>
      <c r="B285" s="45"/>
      <c r="C285" s="243"/>
      <c r="D285" s="45" t="s">
        <v>28</v>
      </c>
      <c r="E285" s="138"/>
      <c r="F285" s="139"/>
      <c r="G285" s="103"/>
    </row>
    <row r="286" spans="1:7" s="69" customFormat="1" ht="12.75" customHeight="1" thickBot="1">
      <c r="A286" s="35"/>
      <c r="B286" s="40"/>
      <c r="C286" s="60"/>
      <c r="D286" s="246" t="s">
        <v>29</v>
      </c>
      <c r="E286" s="247">
        <f>SUM(F286:G286)</f>
        <v>2000</v>
      </c>
      <c r="F286" s="201">
        <v>2000</v>
      </c>
      <c r="G286" s="202"/>
    </row>
    <row r="287" spans="1:7" s="69" customFormat="1" ht="12.75" customHeight="1" thickTop="1">
      <c r="A287" s="17"/>
      <c r="B287" s="31"/>
      <c r="C287" s="58"/>
      <c r="D287" s="45"/>
      <c r="E287" s="138"/>
      <c r="F287" s="139"/>
      <c r="G287" s="103"/>
    </row>
    <row r="288" spans="1:7" s="69" customFormat="1" ht="12.75" customHeight="1">
      <c r="A288" s="41">
        <v>852</v>
      </c>
      <c r="B288" s="32"/>
      <c r="C288" s="59"/>
      <c r="D288" s="44" t="s">
        <v>52</v>
      </c>
      <c r="E288" s="242">
        <f>SUM(E290,E296,E306,E312,E318,)</f>
        <v>10401000</v>
      </c>
      <c r="F288" s="137">
        <f>SUM(F290,F296,F306,F312,F318,)</f>
        <v>10401000</v>
      </c>
      <c r="G288" s="104">
        <f>SUM(G290,G296,G306,G312,G318,)</f>
        <v>0</v>
      </c>
    </row>
    <row r="289" spans="1:7" s="69" customFormat="1" ht="12.75" customHeight="1">
      <c r="A289" s="41"/>
      <c r="B289" s="50"/>
      <c r="C289" s="243"/>
      <c r="D289" s="45"/>
      <c r="E289" s="138"/>
      <c r="F289" s="139"/>
      <c r="G289" s="103"/>
    </row>
    <row r="290" spans="1:7" s="69" customFormat="1" ht="12.75" customHeight="1">
      <c r="A290" s="41"/>
      <c r="B290" s="50">
        <v>85203</v>
      </c>
      <c r="C290" s="244"/>
      <c r="D290" s="44" t="s">
        <v>57</v>
      </c>
      <c r="E290" s="242">
        <f>SUM(E293)</f>
        <v>175000</v>
      </c>
      <c r="F290" s="137">
        <f>SUM(F293)</f>
        <v>175000</v>
      </c>
      <c r="G290" s="104">
        <f>SUM(G293)</f>
        <v>0</v>
      </c>
    </row>
    <row r="291" spans="1:7" s="69" customFormat="1" ht="12.75" customHeight="1">
      <c r="A291" s="41"/>
      <c r="B291" s="50"/>
      <c r="C291" s="243">
        <v>2010</v>
      </c>
      <c r="D291" s="45" t="s">
        <v>27</v>
      </c>
      <c r="E291" s="138"/>
      <c r="F291" s="139"/>
      <c r="G291" s="103"/>
    </row>
    <row r="292" spans="1:7" s="69" customFormat="1" ht="12.75" customHeight="1">
      <c r="A292" s="41"/>
      <c r="B292" s="50"/>
      <c r="C292" s="243"/>
      <c r="D292" s="45" t="s">
        <v>28</v>
      </c>
      <c r="E292" s="138"/>
      <c r="F292" s="139"/>
      <c r="G292" s="103"/>
    </row>
    <row r="293" spans="1:7" s="69" customFormat="1" ht="12.75" customHeight="1">
      <c r="A293" s="41"/>
      <c r="B293" s="50"/>
      <c r="C293" s="244"/>
      <c r="D293" s="44" t="s">
        <v>29</v>
      </c>
      <c r="E293" s="242">
        <f>SUM(F293:G293)</f>
        <v>175000</v>
      </c>
      <c r="F293" s="137">
        <v>175000</v>
      </c>
      <c r="G293" s="104"/>
    </row>
    <row r="294" spans="1:7" s="69" customFormat="1" ht="12.75" customHeight="1">
      <c r="A294" s="41"/>
      <c r="B294" s="86"/>
      <c r="C294" s="243"/>
      <c r="D294" s="45"/>
      <c r="E294" s="138"/>
      <c r="F294" s="139"/>
      <c r="G294" s="103"/>
    </row>
    <row r="295" spans="1:7" s="69" customFormat="1" ht="12.75" customHeight="1">
      <c r="A295" s="41"/>
      <c r="B295" s="50">
        <v>85212</v>
      </c>
      <c r="C295" s="243"/>
      <c r="D295" s="45" t="s">
        <v>196</v>
      </c>
      <c r="E295" s="138"/>
      <c r="F295" s="139"/>
      <c r="G295" s="103"/>
    </row>
    <row r="296" spans="1:7" s="69" customFormat="1" ht="12.75" customHeight="1">
      <c r="A296" s="41"/>
      <c r="B296" s="50"/>
      <c r="C296" s="248"/>
      <c r="D296" s="44" t="s">
        <v>197</v>
      </c>
      <c r="E296" s="242">
        <f>SUM(E300)</f>
        <v>9050000</v>
      </c>
      <c r="F296" s="137">
        <f>SUM(F300)</f>
        <v>9050000</v>
      </c>
      <c r="G296" s="104">
        <f>SUM(G300)</f>
        <v>0</v>
      </c>
    </row>
    <row r="297" spans="1:7" s="69" customFormat="1" ht="12.75" customHeight="1">
      <c r="A297" s="41"/>
      <c r="B297" s="50"/>
      <c r="C297" s="243"/>
      <c r="D297" s="45"/>
      <c r="E297" s="138"/>
      <c r="F297" s="145"/>
      <c r="G297" s="146"/>
    </row>
    <row r="298" spans="1:7" s="69" customFormat="1" ht="12.75" customHeight="1">
      <c r="A298" s="41"/>
      <c r="B298" s="50"/>
      <c r="C298" s="243">
        <v>2010</v>
      </c>
      <c r="D298" s="45" t="s">
        <v>27</v>
      </c>
      <c r="E298" s="138"/>
      <c r="F298" s="139"/>
      <c r="G298" s="103"/>
    </row>
    <row r="299" spans="1:7" s="69" customFormat="1" ht="12.75" customHeight="1">
      <c r="A299" s="41"/>
      <c r="B299" s="50"/>
      <c r="C299" s="243"/>
      <c r="D299" s="45" t="s">
        <v>28</v>
      </c>
      <c r="E299" s="138"/>
      <c r="F299" s="139"/>
      <c r="G299" s="103"/>
    </row>
    <row r="300" spans="1:7" s="69" customFormat="1" ht="12.75" customHeight="1" thickBot="1">
      <c r="A300" s="249"/>
      <c r="B300" s="77"/>
      <c r="C300" s="250"/>
      <c r="D300" s="251" t="s">
        <v>29</v>
      </c>
      <c r="E300" s="252">
        <f>SUM(F300:G300)</f>
        <v>9050000</v>
      </c>
      <c r="F300" s="153">
        <v>9050000</v>
      </c>
      <c r="G300" s="154"/>
    </row>
    <row r="301" spans="1:7" s="125" customFormat="1" ht="14.25" customHeight="1">
      <c r="A301" s="181">
        <v>1</v>
      </c>
      <c r="B301" s="182">
        <v>2</v>
      </c>
      <c r="C301" s="183">
        <v>3</v>
      </c>
      <c r="D301" s="182">
        <v>4</v>
      </c>
      <c r="E301" s="184">
        <v>5</v>
      </c>
      <c r="F301" s="182">
        <v>6</v>
      </c>
      <c r="G301" s="185">
        <v>7</v>
      </c>
    </row>
    <row r="302" spans="1:7" s="69" customFormat="1" ht="12.75" customHeight="1">
      <c r="A302" s="41"/>
      <c r="B302" s="50"/>
      <c r="C302" s="243"/>
      <c r="D302" s="45"/>
      <c r="E302" s="138"/>
      <c r="F302" s="139"/>
      <c r="G302" s="103"/>
    </row>
    <row r="303" spans="1:7" s="69" customFormat="1" ht="12.75" customHeight="1">
      <c r="A303" s="41"/>
      <c r="B303" s="50">
        <v>85213</v>
      </c>
      <c r="C303" s="243"/>
      <c r="D303" s="6" t="s">
        <v>79</v>
      </c>
      <c r="E303" s="138"/>
      <c r="F303" s="139"/>
      <c r="G303" s="103"/>
    </row>
    <row r="304" spans="1:7" s="69" customFormat="1" ht="12.75" customHeight="1">
      <c r="A304" s="17"/>
      <c r="B304" s="50"/>
      <c r="C304" s="74"/>
      <c r="D304" s="6" t="s">
        <v>67</v>
      </c>
      <c r="E304" s="253"/>
      <c r="F304" s="139"/>
      <c r="G304" s="103"/>
    </row>
    <row r="305" spans="1:7" s="69" customFormat="1" ht="12.75" customHeight="1">
      <c r="A305" s="17"/>
      <c r="B305" s="50"/>
      <c r="C305" s="243"/>
      <c r="D305" s="6" t="s">
        <v>68</v>
      </c>
      <c r="E305" s="253"/>
      <c r="F305" s="139"/>
      <c r="G305" s="103"/>
    </row>
    <row r="306" spans="1:7" s="69" customFormat="1" ht="12.75" customHeight="1">
      <c r="A306" s="17"/>
      <c r="B306" s="50"/>
      <c r="C306" s="244"/>
      <c r="D306" s="383" t="s">
        <v>69</v>
      </c>
      <c r="E306" s="242">
        <f>SUM(E310)</f>
        <v>97000</v>
      </c>
      <c r="F306" s="137">
        <f>SUM(F310)</f>
        <v>97000</v>
      </c>
      <c r="G306" s="104">
        <f>SUM(G310)</f>
        <v>0</v>
      </c>
    </row>
    <row r="307" spans="1:7" s="69" customFormat="1" ht="12.75" customHeight="1">
      <c r="A307" s="17"/>
      <c r="B307" s="50"/>
      <c r="C307" s="243"/>
      <c r="D307" s="45"/>
      <c r="E307" s="138"/>
      <c r="F307" s="145"/>
      <c r="G307" s="146"/>
    </row>
    <row r="308" spans="1:7" s="69" customFormat="1" ht="12.75" customHeight="1">
      <c r="A308" s="17"/>
      <c r="B308" s="50"/>
      <c r="C308" s="243">
        <v>2010</v>
      </c>
      <c r="D308" s="45" t="s">
        <v>27</v>
      </c>
      <c r="E308" s="138"/>
      <c r="F308" s="139"/>
      <c r="G308" s="103"/>
    </row>
    <row r="309" spans="1:7" s="69" customFormat="1" ht="12.75" customHeight="1">
      <c r="A309" s="17"/>
      <c r="B309" s="50"/>
      <c r="C309" s="243"/>
      <c r="D309" s="45" t="s">
        <v>28</v>
      </c>
      <c r="E309" s="138"/>
      <c r="F309" s="139"/>
      <c r="G309" s="103"/>
    </row>
    <row r="310" spans="1:7" s="69" customFormat="1" ht="12.75" customHeight="1">
      <c r="A310" s="17"/>
      <c r="B310" s="33"/>
      <c r="C310" s="244"/>
      <c r="D310" s="44" t="s">
        <v>29</v>
      </c>
      <c r="E310" s="242">
        <f>SUM(F310:G310)</f>
        <v>97000</v>
      </c>
      <c r="F310" s="137">
        <v>97000</v>
      </c>
      <c r="G310" s="104"/>
    </row>
    <row r="311" spans="1:7" s="69" customFormat="1" ht="12.75" customHeight="1">
      <c r="A311" s="17"/>
      <c r="B311" s="50"/>
      <c r="C311" s="243"/>
      <c r="D311" s="45"/>
      <c r="E311" s="138"/>
      <c r="F311" s="139"/>
      <c r="G311" s="103"/>
    </row>
    <row r="312" spans="1:7" s="69" customFormat="1" ht="12.75" customHeight="1">
      <c r="A312" s="17"/>
      <c r="B312" s="50">
        <v>85214</v>
      </c>
      <c r="C312" s="244"/>
      <c r="D312" s="44" t="s">
        <v>50</v>
      </c>
      <c r="E312" s="242">
        <f>SUM(E316)</f>
        <v>949000</v>
      </c>
      <c r="F312" s="137">
        <f>SUM(F316)</f>
        <v>949000</v>
      </c>
      <c r="G312" s="104">
        <f>SUM(G316)</f>
        <v>0</v>
      </c>
    </row>
    <row r="313" spans="1:7" s="69" customFormat="1" ht="12.75" customHeight="1">
      <c r="A313" s="17"/>
      <c r="B313" s="50"/>
      <c r="C313" s="243"/>
      <c r="D313" s="45"/>
      <c r="E313" s="138"/>
      <c r="F313" s="145"/>
      <c r="G313" s="146"/>
    </row>
    <row r="314" spans="1:7" s="69" customFormat="1" ht="12.75" customHeight="1">
      <c r="A314" s="17"/>
      <c r="B314" s="50"/>
      <c r="C314" s="243">
        <v>2010</v>
      </c>
      <c r="D314" s="45" t="s">
        <v>27</v>
      </c>
      <c r="E314" s="138"/>
      <c r="F314" s="139"/>
      <c r="G314" s="103"/>
    </row>
    <row r="315" spans="1:7" s="69" customFormat="1" ht="12.75" customHeight="1">
      <c r="A315" s="17"/>
      <c r="B315" s="50"/>
      <c r="C315" s="243"/>
      <c r="D315" s="45" t="s">
        <v>28</v>
      </c>
      <c r="E315" s="138"/>
      <c r="F315" s="139"/>
      <c r="G315" s="103"/>
    </row>
    <row r="316" spans="1:7" s="69" customFormat="1" ht="12.75" customHeight="1">
      <c r="A316" s="17"/>
      <c r="B316" s="33"/>
      <c r="C316" s="244"/>
      <c r="D316" s="44" t="s">
        <v>29</v>
      </c>
      <c r="E316" s="138">
        <f>SUM(F316:G316)</f>
        <v>949000</v>
      </c>
      <c r="F316" s="137">
        <v>949000</v>
      </c>
      <c r="G316" s="104"/>
    </row>
    <row r="317" spans="1:7" s="69" customFormat="1" ht="12.75" customHeight="1">
      <c r="A317" s="17"/>
      <c r="B317" s="50"/>
      <c r="C317" s="254"/>
      <c r="D317" s="140"/>
      <c r="E317" s="144"/>
      <c r="F317" s="139"/>
      <c r="G317" s="103"/>
    </row>
    <row r="318" spans="1:7" s="69" customFormat="1" ht="12.75" customHeight="1">
      <c r="A318" s="17"/>
      <c r="B318" s="50">
        <v>85228</v>
      </c>
      <c r="C318" s="244"/>
      <c r="D318" s="44" t="s">
        <v>54</v>
      </c>
      <c r="E318" s="242">
        <f>SUM(E321)</f>
        <v>130000</v>
      </c>
      <c r="F318" s="137">
        <f>SUM(F321)</f>
        <v>130000</v>
      </c>
      <c r="G318" s="104">
        <f>SUM(G321)</f>
        <v>0</v>
      </c>
    </row>
    <row r="319" spans="1:7" s="69" customFormat="1" ht="12.75" customHeight="1">
      <c r="A319" s="17"/>
      <c r="B319" s="50"/>
      <c r="C319" s="243">
        <v>2010</v>
      </c>
      <c r="D319" s="45" t="s">
        <v>27</v>
      </c>
      <c r="E319" s="67"/>
      <c r="F319" s="139"/>
      <c r="G319" s="103"/>
    </row>
    <row r="320" spans="1:7" s="69" customFormat="1" ht="12.75" customHeight="1">
      <c r="A320" s="17"/>
      <c r="B320" s="50"/>
      <c r="C320" s="243"/>
      <c r="D320" s="45" t="s">
        <v>28</v>
      </c>
      <c r="E320" s="67"/>
      <c r="F320" s="139"/>
      <c r="G320" s="103"/>
    </row>
    <row r="321" spans="1:7" s="69" customFormat="1" ht="12.75" customHeight="1" thickBot="1">
      <c r="A321" s="18"/>
      <c r="B321" s="77"/>
      <c r="C321" s="250"/>
      <c r="D321" s="251" t="s">
        <v>29</v>
      </c>
      <c r="E321" s="255">
        <f>SUM(F321:G321)</f>
        <v>130000</v>
      </c>
      <c r="F321" s="153">
        <v>130000</v>
      </c>
      <c r="G321" s="154"/>
    </row>
    <row r="322" spans="1:7" ht="10.5" customHeight="1">
      <c r="A322" s="222"/>
      <c r="B322" s="256"/>
      <c r="C322" s="257"/>
      <c r="D322" s="258"/>
      <c r="E322" s="259"/>
      <c r="F322" s="227"/>
      <c r="G322" s="158"/>
    </row>
    <row r="323" spans="1:7" s="232" customFormat="1" ht="14.25" customHeight="1" thickBot="1">
      <c r="A323" s="36"/>
      <c r="B323" s="260"/>
      <c r="C323" s="261"/>
      <c r="D323" s="262" t="s">
        <v>166</v>
      </c>
      <c r="E323" s="162">
        <f>SUM(E288,E281,E265,E273,)</f>
        <v>10714720</v>
      </c>
      <c r="F323" s="163">
        <f>SUM(F288,F281,F265,F273,)</f>
        <v>10714720</v>
      </c>
      <c r="G323" s="231">
        <f>SUM(G288,G281,G265,G273,)</f>
        <v>0</v>
      </c>
    </row>
    <row r="324" spans="1:7" ht="37.5" customHeight="1">
      <c r="A324" s="409" t="s">
        <v>8</v>
      </c>
      <c r="B324" s="409"/>
      <c r="C324" s="409"/>
      <c r="D324" s="409"/>
      <c r="E324" s="409"/>
      <c r="F324" s="409"/>
      <c r="G324" s="409"/>
    </row>
    <row r="325" spans="1:7" ht="14.25" customHeight="1">
      <c r="A325" s="410" t="s">
        <v>143</v>
      </c>
      <c r="B325" s="410"/>
      <c r="C325" s="410"/>
      <c r="D325" s="410"/>
      <c r="E325" s="410"/>
      <c r="F325" s="410"/>
      <c r="G325" s="410"/>
    </row>
    <row r="326" spans="1:7" ht="14.25" customHeight="1" thickBot="1">
      <c r="A326" s="263"/>
      <c r="B326" s="264"/>
      <c r="D326" s="264"/>
      <c r="E326" s="16"/>
      <c r="F326" s="169"/>
      <c r="G326" s="14" t="s">
        <v>39</v>
      </c>
    </row>
    <row r="327" spans="1:7" s="238" customFormat="1" ht="14.25" customHeight="1">
      <c r="A327" s="403" t="s">
        <v>156</v>
      </c>
      <c r="B327" s="405" t="s">
        <v>167</v>
      </c>
      <c r="C327" s="405" t="s">
        <v>181</v>
      </c>
      <c r="D327" s="405" t="s">
        <v>168</v>
      </c>
      <c r="E327" s="399" t="s">
        <v>130</v>
      </c>
      <c r="F327" s="401" t="s">
        <v>33</v>
      </c>
      <c r="G327" s="402"/>
    </row>
    <row r="328" spans="1:7" s="42" customFormat="1" ht="12.75">
      <c r="A328" s="404"/>
      <c r="B328" s="406"/>
      <c r="C328" s="406"/>
      <c r="D328" s="406"/>
      <c r="E328" s="400"/>
      <c r="F328" s="117" t="s">
        <v>200</v>
      </c>
      <c r="G328" s="118" t="s">
        <v>201</v>
      </c>
    </row>
    <row r="329" spans="1:7" ht="14.25" customHeight="1" thickBot="1">
      <c r="A329" s="120">
        <v>1</v>
      </c>
      <c r="B329" s="172">
        <v>2</v>
      </c>
      <c r="C329" s="173">
        <v>3</v>
      </c>
      <c r="D329" s="172">
        <v>4</v>
      </c>
      <c r="E329" s="121">
        <v>5</v>
      </c>
      <c r="F329" s="122">
        <v>6</v>
      </c>
      <c r="G329" s="174">
        <v>7</v>
      </c>
    </row>
    <row r="330" spans="1:7" ht="14.25" customHeight="1">
      <c r="A330" s="265"/>
      <c r="B330" s="266"/>
      <c r="C330" s="267"/>
      <c r="D330" s="266"/>
      <c r="E330" s="268"/>
      <c r="F330" s="141"/>
      <c r="G330" s="158"/>
    </row>
    <row r="331" spans="1:7" ht="14.25" customHeight="1">
      <c r="A331" s="17">
        <v>600</v>
      </c>
      <c r="B331" s="44"/>
      <c r="C331" s="269"/>
      <c r="D331" s="44" t="s">
        <v>158</v>
      </c>
      <c r="E331" s="270">
        <f>E333+E336</f>
        <v>4950000</v>
      </c>
      <c r="F331" s="137">
        <f>F333+F336</f>
        <v>300000</v>
      </c>
      <c r="G331" s="26">
        <f>G333+G336</f>
        <v>4650000</v>
      </c>
    </row>
    <row r="332" spans="1:7" ht="14.25" customHeight="1">
      <c r="A332" s="17"/>
      <c r="B332" s="45"/>
      <c r="C332" s="271"/>
      <c r="D332" s="45"/>
      <c r="E332" s="68"/>
      <c r="F332" s="45"/>
      <c r="G332" s="214"/>
    </row>
    <row r="333" spans="1:7" ht="14.25" customHeight="1">
      <c r="A333" s="17"/>
      <c r="B333" s="50">
        <v>60013</v>
      </c>
      <c r="C333" s="269"/>
      <c r="D333" s="44" t="s">
        <v>199</v>
      </c>
      <c r="E333" s="270">
        <f>F333+G333</f>
        <v>600000</v>
      </c>
      <c r="F333" s="137">
        <f>F334</f>
        <v>0</v>
      </c>
      <c r="G333" s="26">
        <f>G334</f>
        <v>600000</v>
      </c>
    </row>
    <row r="334" spans="1:7" s="42" customFormat="1" ht="33" customHeight="1">
      <c r="A334" s="337"/>
      <c r="B334" s="307"/>
      <c r="C334" s="301">
        <v>6208</v>
      </c>
      <c r="D334" s="308" t="s">
        <v>209</v>
      </c>
      <c r="E334" s="338">
        <f>F334+G334</f>
        <v>600000</v>
      </c>
      <c r="F334" s="150"/>
      <c r="G334" s="339">
        <v>600000</v>
      </c>
    </row>
    <row r="335" spans="1:7" s="42" customFormat="1" ht="14.25" customHeight="1">
      <c r="A335" s="43"/>
      <c r="B335" s="340"/>
      <c r="C335" s="341"/>
      <c r="D335" s="340"/>
      <c r="E335" s="116"/>
      <c r="F335" s="340"/>
      <c r="G335" s="342"/>
    </row>
    <row r="336" spans="1:7" s="42" customFormat="1" ht="14.25" customHeight="1">
      <c r="A336" s="43"/>
      <c r="B336" s="282">
        <v>60014</v>
      </c>
      <c r="C336" s="343"/>
      <c r="D336" s="344" t="s">
        <v>32</v>
      </c>
      <c r="E336" s="338">
        <f>SUM(E337:E339)</f>
        <v>4350000</v>
      </c>
      <c r="F336" s="150">
        <f>SUM(F337:F339)</f>
        <v>300000</v>
      </c>
      <c r="G336" s="339">
        <f>SUM(G337:G339)</f>
        <v>4050000</v>
      </c>
    </row>
    <row r="337" spans="1:7" s="42" customFormat="1" ht="32.25" customHeight="1">
      <c r="A337" s="337"/>
      <c r="B337" s="282"/>
      <c r="C337" s="329">
        <v>2320</v>
      </c>
      <c r="D337" s="345" t="s">
        <v>107</v>
      </c>
      <c r="E337" s="346">
        <f>SUM(F337:G337)</f>
        <v>300000</v>
      </c>
      <c r="F337" s="309">
        <v>300000</v>
      </c>
      <c r="G337" s="347">
        <v>0</v>
      </c>
    </row>
    <row r="338" spans="1:7" s="42" customFormat="1" ht="38.25">
      <c r="A338" s="337"/>
      <c r="B338" s="282"/>
      <c r="C338" s="328">
        <v>6320</v>
      </c>
      <c r="D338" s="308" t="s">
        <v>213</v>
      </c>
      <c r="E338" s="338">
        <f>SUM(F338:G338)</f>
        <v>2700000</v>
      </c>
      <c r="F338" s="150"/>
      <c r="G338" s="339">
        <v>2700000</v>
      </c>
    </row>
    <row r="339" spans="1:7" s="42" customFormat="1" ht="39" thickBot="1">
      <c r="A339" s="348"/>
      <c r="B339" s="312"/>
      <c r="C339" s="332">
        <v>6620</v>
      </c>
      <c r="D339" s="321" t="s">
        <v>210</v>
      </c>
      <c r="E339" s="349">
        <f>SUM(F339:G339)</f>
        <v>1350000</v>
      </c>
      <c r="F339" s="315"/>
      <c r="G339" s="333">
        <v>1350000</v>
      </c>
    </row>
    <row r="340" spans="1:7" ht="13.5" thickTop="1">
      <c r="A340" s="398">
        <v>853</v>
      </c>
      <c r="B340" s="50"/>
      <c r="C340" s="74"/>
      <c r="D340" s="91"/>
      <c r="E340" s="67"/>
      <c r="F340" s="139"/>
      <c r="G340" s="23"/>
    </row>
    <row r="341" spans="1:7" ht="12.75">
      <c r="A341" s="398"/>
      <c r="B341" s="33"/>
      <c r="C341" s="73"/>
      <c r="D341" s="88" t="s">
        <v>7</v>
      </c>
      <c r="E341" s="270">
        <f>F341+G341</f>
        <v>10000</v>
      </c>
      <c r="F341" s="137">
        <f>F343</f>
        <v>10000</v>
      </c>
      <c r="G341" s="26">
        <f>G343</f>
        <v>0</v>
      </c>
    </row>
    <row r="342" spans="1:7" ht="12.75">
      <c r="A342" s="17"/>
      <c r="B342" s="50"/>
      <c r="C342" s="290"/>
      <c r="D342" s="95"/>
      <c r="E342" s="350"/>
      <c r="F342" s="145"/>
      <c r="G342" s="351"/>
    </row>
    <row r="343" spans="1:7" ht="14.25" customHeight="1">
      <c r="A343" s="17"/>
      <c r="B343" s="50">
        <v>85395</v>
      </c>
      <c r="C343" s="269"/>
      <c r="D343" s="88" t="s">
        <v>172</v>
      </c>
      <c r="E343" s="270">
        <f>SUM(E345:E345)</f>
        <v>10000</v>
      </c>
      <c r="F343" s="137">
        <f>SUM(F345:F345)</f>
        <v>10000</v>
      </c>
      <c r="G343" s="26">
        <f>SUM(G345:G345)</f>
        <v>0</v>
      </c>
    </row>
    <row r="344" spans="1:7" ht="14.25" customHeight="1">
      <c r="A344" s="17"/>
      <c r="B344" s="50"/>
      <c r="C344" s="271"/>
      <c r="D344" s="140"/>
      <c r="E344" s="67"/>
      <c r="F344" s="272"/>
      <c r="G344" s="273"/>
    </row>
    <row r="345" spans="1:7" ht="26.25" thickBot="1">
      <c r="A345" s="17"/>
      <c r="B345" s="50"/>
      <c r="C345" s="74">
        <v>2320</v>
      </c>
      <c r="D345" s="274" t="s">
        <v>107</v>
      </c>
      <c r="E345" s="67">
        <f>SUM(F345:G345)</f>
        <v>10000</v>
      </c>
      <c r="F345" s="139">
        <v>10000</v>
      </c>
      <c r="G345" s="23"/>
    </row>
    <row r="346" spans="1:7" ht="14.25" customHeight="1">
      <c r="A346" s="276"/>
      <c r="B346" s="258"/>
      <c r="C346" s="257"/>
      <c r="D346" s="258"/>
      <c r="E346" s="277"/>
      <c r="F346" s="352"/>
      <c r="G346" s="228"/>
    </row>
    <row r="347" spans="1:7" ht="14.25" customHeight="1" thickBot="1">
      <c r="A347" s="278"/>
      <c r="B347" s="279"/>
      <c r="C347" s="280"/>
      <c r="D347" s="262" t="s">
        <v>166</v>
      </c>
      <c r="E347" s="162">
        <f>E331+E343</f>
        <v>4960000</v>
      </c>
      <c r="F347" s="163">
        <f>F331+F343</f>
        <v>310000</v>
      </c>
      <c r="G347" s="231">
        <f>SUM(G331)</f>
        <v>4650000</v>
      </c>
    </row>
    <row r="350" ht="12">
      <c r="E350" s="286"/>
    </row>
  </sheetData>
  <mergeCells count="33">
    <mergeCell ref="A340:A341"/>
    <mergeCell ref="A4:G4"/>
    <mergeCell ref="C8:D8"/>
    <mergeCell ref="C10:D10"/>
    <mergeCell ref="A45:G45"/>
    <mergeCell ref="A46:G46"/>
    <mergeCell ref="A49:A50"/>
    <mergeCell ref="B49:B50"/>
    <mergeCell ref="C49:C50"/>
    <mergeCell ref="D49:D50"/>
    <mergeCell ref="A3:G3"/>
    <mergeCell ref="B6:B7"/>
    <mergeCell ref="C6:D7"/>
    <mergeCell ref="E6:E7"/>
    <mergeCell ref="F6:G6"/>
    <mergeCell ref="E49:E50"/>
    <mergeCell ref="F49:G49"/>
    <mergeCell ref="A258:G258"/>
    <mergeCell ref="A259:G259"/>
    <mergeCell ref="E261:E262"/>
    <mergeCell ref="F261:G261"/>
    <mergeCell ref="A324:G324"/>
    <mergeCell ref="A325:G325"/>
    <mergeCell ref="A261:A262"/>
    <mergeCell ref="B261:B262"/>
    <mergeCell ref="C261:C262"/>
    <mergeCell ref="D261:D262"/>
    <mergeCell ref="E327:E328"/>
    <mergeCell ref="F327:G327"/>
    <mergeCell ref="A327:A328"/>
    <mergeCell ref="B327:B328"/>
    <mergeCell ref="C327:C328"/>
    <mergeCell ref="D327:D328"/>
  </mergeCells>
  <printOptions horizontalCentered="1"/>
  <pageMargins left="0.3937007874015748" right="0.3937007874015748" top="0.5905511811023623" bottom="0.3937007874015748" header="0.5118110236220472" footer="0.5118110236220472"/>
  <pageSetup fitToHeight="0" fitToWidth="5" horizontalDpi="300" verticalDpi="300" orientation="landscape" paperSize="9" scale="87" r:id="rId1"/>
  <rowBreaks count="11" manualBreakCount="11">
    <brk id="44" max="6" man="1"/>
    <brk id="87" max="6" man="1"/>
    <brk id="123" max="6" man="1"/>
    <brk id="149" max="6" man="1"/>
    <brk id="193" max="6" man="1"/>
    <brk id="226" max="6" man="1"/>
    <brk id="248" max="6" man="1"/>
    <brk id="257" max="6" man="1"/>
    <brk id="300" max="6" man="1"/>
    <brk id="323" max="6" man="1"/>
    <brk id="3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H66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2"/>
  <cols>
    <col min="1" max="1" width="68.875" style="354" customWidth="1"/>
    <col min="2" max="2" width="22.75390625" style="3" customWidth="1"/>
    <col min="3" max="3" width="9.25390625" style="284" customWidth="1"/>
    <col min="4" max="4" width="14.00390625" style="284" customWidth="1"/>
    <col min="5" max="5" width="12.00390625" style="284" customWidth="1"/>
    <col min="6" max="6" width="9.125" style="283" customWidth="1"/>
    <col min="7" max="7" width="10.875" style="353" bestFit="1" customWidth="1"/>
    <col min="8" max="8" width="9.375" style="354" bestFit="1" customWidth="1"/>
    <col min="9" max="16384" width="9.125" style="354" customWidth="1"/>
  </cols>
  <sheetData>
    <row r="1" spans="1:2" ht="15.75" customHeight="1">
      <c r="A1" s="388" t="s">
        <v>214</v>
      </c>
      <c r="B1" s="388"/>
    </row>
    <row r="2" spans="1:2" ht="14.25" customHeight="1">
      <c r="A2" s="384" t="s">
        <v>147</v>
      </c>
      <c r="B2" s="384"/>
    </row>
    <row r="3" spans="1:2" ht="10.5" customHeight="1" thickBot="1">
      <c r="A3" s="2"/>
      <c r="B3" s="285"/>
    </row>
    <row r="4" spans="1:2" ht="15" customHeight="1">
      <c r="A4" s="393" t="s">
        <v>129</v>
      </c>
      <c r="B4" s="386" t="s">
        <v>215</v>
      </c>
    </row>
    <row r="5" spans="1:2" ht="18" customHeight="1">
      <c r="A5" s="385"/>
      <c r="B5" s="387"/>
    </row>
    <row r="6" spans="1:2" ht="12.75" customHeight="1" thickBot="1">
      <c r="A6" s="100">
        <v>1</v>
      </c>
      <c r="B6" s="97">
        <v>2</v>
      </c>
    </row>
    <row r="7" spans="1:5" ht="9.75" customHeight="1">
      <c r="A7" s="1"/>
      <c r="B7" s="13"/>
      <c r="D7" s="355"/>
      <c r="E7" s="355"/>
    </row>
    <row r="8" spans="1:5" ht="15">
      <c r="A8" s="27" t="s">
        <v>65</v>
      </c>
      <c r="B8" s="28">
        <f>SUM(B10,B31,B37,B40,B63,)</f>
        <v>125788295</v>
      </c>
      <c r="D8" s="355"/>
      <c r="E8" s="355"/>
    </row>
    <row r="9" spans="1:7" s="357" customFormat="1" ht="14.25">
      <c r="A9" s="29"/>
      <c r="B9" s="30"/>
      <c r="C9" s="284"/>
      <c r="D9" s="284"/>
      <c r="E9" s="355"/>
      <c r="F9" s="284"/>
      <c r="G9" s="356"/>
    </row>
    <row r="10" spans="1:5" ht="12.75">
      <c r="A10" s="98" t="s">
        <v>131</v>
      </c>
      <c r="B10" s="99">
        <f>SUM(B11:B19,B23:B30)</f>
        <v>66984647</v>
      </c>
      <c r="D10" s="358"/>
      <c r="E10" s="358"/>
    </row>
    <row r="11" spans="1:5" ht="12.75">
      <c r="A11" s="4" t="s">
        <v>132</v>
      </c>
      <c r="B11" s="359">
        <f>35100000+2820000</f>
        <v>37920000</v>
      </c>
      <c r="D11" s="358"/>
      <c r="E11" s="355"/>
    </row>
    <row r="12" spans="1:2" ht="12.75">
      <c r="A12" s="4" t="s">
        <v>133</v>
      </c>
      <c r="B12" s="359">
        <f>166000+150000</f>
        <v>316000</v>
      </c>
    </row>
    <row r="13" spans="1:5" ht="12.75">
      <c r="A13" s="4" t="s">
        <v>9</v>
      </c>
      <c r="B13" s="359">
        <f>64000</f>
        <v>64000</v>
      </c>
      <c r="E13" s="358"/>
    </row>
    <row r="14" spans="1:2" ht="12.75">
      <c r="A14" s="4" t="s">
        <v>10</v>
      </c>
      <c r="B14" s="359">
        <v>2000</v>
      </c>
    </row>
    <row r="15" spans="1:2" ht="12.75">
      <c r="A15" s="4" t="s">
        <v>11</v>
      </c>
      <c r="B15" s="359">
        <v>168000</v>
      </c>
    </row>
    <row r="16" spans="1:2" ht="12.75">
      <c r="A16" s="4" t="s">
        <v>12</v>
      </c>
      <c r="B16" s="359">
        <v>100000</v>
      </c>
    </row>
    <row r="17" spans="1:2" ht="12.75">
      <c r="A17" s="4" t="s">
        <v>13</v>
      </c>
      <c r="B17" s="359">
        <v>120000</v>
      </c>
    </row>
    <row r="18" spans="1:2" ht="12.75">
      <c r="A18" s="4" t="s">
        <v>14</v>
      </c>
      <c r="B18" s="359">
        <f>21000+2946+1279000</f>
        <v>1302946</v>
      </c>
    </row>
    <row r="19" spans="1:2" ht="12.75">
      <c r="A19" s="4" t="s">
        <v>15</v>
      </c>
      <c r="B19" s="360">
        <f>SUM(B21:B22)</f>
        <v>25217205</v>
      </c>
    </row>
    <row r="20" spans="1:2" ht="12.75">
      <c r="A20" s="4" t="s">
        <v>134</v>
      </c>
      <c r="B20" s="359"/>
    </row>
    <row r="21" spans="1:4" ht="12.75">
      <c r="A21" s="4" t="s">
        <v>56</v>
      </c>
      <c r="B21" s="211">
        <f>24277561-(10%*24277561)+2000000</f>
        <v>23849805</v>
      </c>
      <c r="D21" s="361"/>
    </row>
    <row r="22" spans="1:2" ht="12.75">
      <c r="A22" s="4" t="s">
        <v>135</v>
      </c>
      <c r="B22" s="359">
        <v>1367400</v>
      </c>
    </row>
    <row r="23" spans="1:4" ht="12.75">
      <c r="A23" s="4" t="s">
        <v>16</v>
      </c>
      <c r="B23" s="211">
        <f>45979+31386+198893-7734-893</f>
        <v>267631</v>
      </c>
      <c r="C23" s="7"/>
      <c r="D23" s="361"/>
    </row>
    <row r="24" spans="1:4" ht="12.75">
      <c r="A24" s="4" t="s">
        <v>17</v>
      </c>
      <c r="B24" s="211">
        <f>197887+860</f>
        <v>198747</v>
      </c>
      <c r="C24" s="7"/>
      <c r="D24" s="361"/>
    </row>
    <row r="25" spans="1:2" ht="12.75">
      <c r="A25" s="4" t="s">
        <v>216</v>
      </c>
      <c r="B25" s="359">
        <v>629873</v>
      </c>
    </row>
    <row r="26" spans="1:2" ht="12.75">
      <c r="A26" s="4" t="s">
        <v>18</v>
      </c>
      <c r="B26" s="359">
        <v>2000</v>
      </c>
    </row>
    <row r="27" spans="1:2" ht="12.75">
      <c r="A27" s="4" t="s">
        <v>19</v>
      </c>
      <c r="B27" s="359">
        <v>340000</v>
      </c>
    </row>
    <row r="28" spans="1:2" ht="12.75">
      <c r="A28" s="4" t="s">
        <v>20</v>
      </c>
      <c r="B28" s="359">
        <v>1045</v>
      </c>
    </row>
    <row r="29" spans="1:4" ht="12.75">
      <c r="A29" s="362" t="s">
        <v>21</v>
      </c>
      <c r="B29" s="359">
        <f>252000+40000</f>
        <v>292000</v>
      </c>
      <c r="D29" s="363"/>
    </row>
    <row r="30" spans="1:4" ht="12.75">
      <c r="A30" s="5" t="s">
        <v>22</v>
      </c>
      <c r="B30" s="360">
        <f>97200-54000</f>
        <v>43200</v>
      </c>
      <c r="D30" s="358"/>
    </row>
    <row r="31" spans="1:2" ht="12.75">
      <c r="A31" s="98" t="s">
        <v>136</v>
      </c>
      <c r="B31" s="99">
        <f>SUM(B32,B33,B35,B36,)</f>
        <v>10991065</v>
      </c>
    </row>
    <row r="32" spans="1:2" ht="12.75">
      <c r="A32" s="4" t="s">
        <v>137</v>
      </c>
      <c r="B32" s="359">
        <f>143000+895000</f>
        <v>1038000</v>
      </c>
    </row>
    <row r="33" spans="1:3" ht="12.75">
      <c r="A33" s="4" t="s">
        <v>138</v>
      </c>
      <c r="B33" s="359">
        <f>1508+836666+23391-265000+293000</f>
        <v>889565</v>
      </c>
      <c r="C33" s="358"/>
    </row>
    <row r="34" spans="1:2" ht="12.75">
      <c r="A34" s="4" t="s">
        <v>23</v>
      </c>
      <c r="B34" s="359">
        <f>531566+23391</f>
        <v>554957</v>
      </c>
    </row>
    <row r="35" spans="1:5" ht="12.75">
      <c r="A35" s="4" t="s">
        <v>139</v>
      </c>
      <c r="B35" s="359">
        <f>6712000+2136000</f>
        <v>8848000</v>
      </c>
      <c r="D35" s="358"/>
      <c r="E35" s="358"/>
    </row>
    <row r="36" spans="1:3" ht="12.75">
      <c r="A36" s="5" t="s">
        <v>140</v>
      </c>
      <c r="B36" s="360">
        <f>27000+1000+126000+14000+12500+35000</f>
        <v>215500</v>
      </c>
      <c r="C36" s="364"/>
    </row>
    <row r="37" spans="1:2" ht="12.75">
      <c r="A37" s="98" t="s">
        <v>141</v>
      </c>
      <c r="B37" s="99">
        <f>SUM(B38:B39)</f>
        <v>18006797</v>
      </c>
    </row>
    <row r="38" spans="1:4" ht="12.75">
      <c r="A38" s="9" t="s">
        <v>148</v>
      </c>
      <c r="B38" s="365">
        <v>17181296</v>
      </c>
      <c r="D38" s="366"/>
    </row>
    <row r="39" spans="1:4" ht="12.75">
      <c r="A39" s="5" t="s">
        <v>149</v>
      </c>
      <c r="B39" s="360">
        <v>825501</v>
      </c>
      <c r="D39" s="355"/>
    </row>
    <row r="40" spans="1:2" ht="12.75">
      <c r="A40" s="98" t="s">
        <v>150</v>
      </c>
      <c r="B40" s="99">
        <f>B41+B56+B59</f>
        <v>29270236</v>
      </c>
    </row>
    <row r="41" spans="1:2" ht="12.75">
      <c r="A41" s="4" t="s">
        <v>151</v>
      </c>
      <c r="B41" s="367">
        <f>B42+B49+B51+B52</f>
        <v>13595516</v>
      </c>
    </row>
    <row r="42" spans="1:2" ht="12.75">
      <c r="A42" s="4" t="s">
        <v>63</v>
      </c>
      <c r="B42" s="359">
        <f>SUM(B43:B45)+B48</f>
        <v>6974124</v>
      </c>
    </row>
    <row r="43" spans="1:8" ht="12.75">
      <c r="A43" s="4" t="s">
        <v>24</v>
      </c>
      <c r="B43" s="211">
        <f>32000+356000+549000+322000+333000</f>
        <v>1592000</v>
      </c>
      <c r="C43" s="358"/>
      <c r="D43" s="368"/>
      <c r="H43" s="353"/>
    </row>
    <row r="44" spans="1:4" ht="12.75">
      <c r="A44" s="4" t="s">
        <v>217</v>
      </c>
      <c r="B44" s="211">
        <v>300000</v>
      </c>
      <c r="C44" s="358"/>
      <c r="D44" s="368"/>
    </row>
    <row r="45" spans="1:7" ht="12.75">
      <c r="A45" s="369" t="s">
        <v>218</v>
      </c>
      <c r="B45" s="359">
        <f>SUM(B46:B47)</f>
        <v>582124</v>
      </c>
      <c r="C45" s="358"/>
      <c r="G45" s="370"/>
    </row>
    <row r="46" spans="1:4" ht="12.75">
      <c r="A46" s="281" t="s">
        <v>219</v>
      </c>
      <c r="B46" s="359">
        <v>494806</v>
      </c>
      <c r="C46" s="358"/>
      <c r="D46" s="371"/>
    </row>
    <row r="47" spans="1:4" ht="12.75">
      <c r="A47" s="281" t="s">
        <v>220</v>
      </c>
      <c r="B47" s="359">
        <v>87318</v>
      </c>
      <c r="D47" s="371"/>
    </row>
    <row r="48" spans="1:4" ht="12.75">
      <c r="A48" s="369" t="s">
        <v>221</v>
      </c>
      <c r="B48" s="359">
        <v>4500000</v>
      </c>
      <c r="D48" s="371"/>
    </row>
    <row r="49" spans="1:4" ht="12.75">
      <c r="A49" s="4" t="s">
        <v>25</v>
      </c>
      <c r="B49" s="359">
        <f>SUM(B50:B50)</f>
        <v>5855500</v>
      </c>
      <c r="D49" s="371"/>
    </row>
    <row r="50" spans="1:4" ht="12.75">
      <c r="A50" s="281" t="s">
        <v>26</v>
      </c>
      <c r="B50" s="359">
        <f>700000+1700000+809500+289100+2400000-23100-400000+1130000-100000-500000-150000</f>
        <v>5855500</v>
      </c>
      <c r="D50" s="371"/>
    </row>
    <row r="51" spans="1:4" ht="12.75">
      <c r="A51" s="4" t="s">
        <v>222</v>
      </c>
      <c r="B51" s="359">
        <v>333000</v>
      </c>
      <c r="D51" s="372"/>
    </row>
    <row r="52" spans="1:4" ht="12.75">
      <c r="A52" s="4" t="s">
        <v>64</v>
      </c>
      <c r="B52" s="367">
        <f>SUM(B53:B55)</f>
        <v>432892</v>
      </c>
      <c r="D52" s="371"/>
    </row>
    <row r="53" spans="1:5" ht="4.5" customHeight="1">
      <c r="A53" s="373"/>
      <c r="B53" s="374"/>
      <c r="D53" s="375"/>
      <c r="E53" s="375"/>
    </row>
    <row r="54" spans="1:4" ht="12.75">
      <c r="A54" s="4" t="s">
        <v>223</v>
      </c>
      <c r="B54" s="359">
        <v>422892</v>
      </c>
      <c r="D54" s="371"/>
    </row>
    <row r="55" spans="1:7" s="357" customFormat="1" ht="12.75">
      <c r="A55" s="362" t="s">
        <v>224</v>
      </c>
      <c r="B55" s="359">
        <v>10000</v>
      </c>
      <c r="C55" s="284"/>
      <c r="D55" s="284"/>
      <c r="E55" s="284"/>
      <c r="F55" s="284"/>
      <c r="G55" s="356"/>
    </row>
    <row r="56" spans="1:7" s="357" customFormat="1" ht="12.75">
      <c r="A56" s="362" t="s">
        <v>225</v>
      </c>
      <c r="B56" s="359">
        <f>B58</f>
        <v>10714720</v>
      </c>
      <c r="C56" s="284"/>
      <c r="D56" s="284"/>
      <c r="E56" s="284"/>
      <c r="F56" s="284"/>
      <c r="G56" s="356"/>
    </row>
    <row r="57" spans="1:7" s="357" customFormat="1" ht="12.75">
      <c r="A57" s="362" t="s">
        <v>226</v>
      </c>
      <c r="B57" s="359"/>
      <c r="C57" s="284"/>
      <c r="D57" s="284"/>
      <c r="E57" s="284"/>
      <c r="F57" s="284"/>
      <c r="G57" s="356"/>
    </row>
    <row r="58" spans="1:7" s="357" customFormat="1" ht="12.75">
      <c r="A58" s="362" t="s">
        <v>152</v>
      </c>
      <c r="B58" s="211">
        <f>305000+2000+175000+9050000+97000+949000+130000+6720</f>
        <v>10714720</v>
      </c>
      <c r="C58" s="284"/>
      <c r="D58" s="361"/>
      <c r="E58" s="284"/>
      <c r="F58" s="284"/>
      <c r="G58" s="356"/>
    </row>
    <row r="59" spans="1:7" s="357" customFormat="1" ht="12.75">
      <c r="A59" s="362" t="s">
        <v>227</v>
      </c>
      <c r="B59" s="367">
        <f>SUM(B60:B62)</f>
        <v>4960000</v>
      </c>
      <c r="C59" s="284"/>
      <c r="D59" s="284"/>
      <c r="E59" s="284"/>
      <c r="F59" s="284"/>
      <c r="G59" s="356"/>
    </row>
    <row r="60" spans="1:2" ht="12.75">
      <c r="A60" s="362" t="s">
        <v>228</v>
      </c>
      <c r="B60" s="359">
        <f>300000+10000+1350000</f>
        <v>1660000</v>
      </c>
    </row>
    <row r="61" spans="1:2" ht="12.75">
      <c r="A61" s="362" t="s">
        <v>229</v>
      </c>
      <c r="B61" s="359">
        <v>2700000</v>
      </c>
    </row>
    <row r="62" spans="1:2" ht="12.75">
      <c r="A62" s="376" t="s">
        <v>230</v>
      </c>
      <c r="B62" s="360">
        <v>600000</v>
      </c>
    </row>
    <row r="63" spans="1:2" ht="13.5" thickBot="1">
      <c r="A63" s="101" t="s">
        <v>155</v>
      </c>
      <c r="B63" s="102">
        <f>5500+12500+4700+35000+300000+50000+5000+50000+350+15000+7500+50000</f>
        <v>535550</v>
      </c>
    </row>
    <row r="64" ht="12">
      <c r="B64" s="377"/>
    </row>
    <row r="65" ht="12">
      <c r="B65" s="377"/>
    </row>
    <row r="66" ht="12">
      <c r="B66" s="377"/>
    </row>
  </sheetData>
  <mergeCells count="4">
    <mergeCell ref="A4:A5"/>
    <mergeCell ref="B4:B5"/>
    <mergeCell ref="A1:B1"/>
    <mergeCell ref="A2:B2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2008-11-19T16:11:29Z</dcterms:modified>
  <cp:category/>
  <cp:version/>
  <cp:contentType/>
  <cp:contentStatus/>
</cp:coreProperties>
</file>