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1-dochody" sheetId="1" r:id="rId1"/>
    <sheet name="1-dochody układzie rodzajowym" sheetId="2" r:id="rId2"/>
  </sheets>
  <definedNames>
    <definedName name="_xlnm.Print_Area" localSheetId="0">'1-dochody'!$A$1:$G$460</definedName>
    <definedName name="_xlnm.Print_Area" localSheetId="1">'1-dochody układzie rodzajowym'!$A$1:$D$65</definedName>
  </definedNames>
  <calcPr fullCalcOnLoad="1" fullPrecision="0"/>
</workbook>
</file>

<file path=xl/sharedStrings.xml><?xml version="1.0" encoding="utf-8"?>
<sst xmlns="http://schemas.openxmlformats.org/spreadsheetml/2006/main" count="525" uniqueCount="264">
  <si>
    <t>Urzędy gmin (miast i miast na prawach powiatu)</t>
  </si>
  <si>
    <t>Subwencje ogólne z budżetu państwa</t>
  </si>
  <si>
    <t>Wyszczególnienie</t>
  </si>
  <si>
    <t>Plan</t>
  </si>
  <si>
    <t xml:space="preserve">   1. Dochody podatkowe:</t>
  </si>
  <si>
    <t xml:space="preserve">     a) podatek od nieruchomości</t>
  </si>
  <si>
    <t xml:space="preserve">     b) podatek od środków transportowych</t>
  </si>
  <si>
    <t xml:space="preserve">     c) podatek od posiadania psów</t>
  </si>
  <si>
    <t xml:space="preserve">     d) podatki zniesione</t>
  </si>
  <si>
    <t xml:space="preserve">     e) opłata targowa</t>
  </si>
  <si>
    <t xml:space="preserve">     f ) podatek od spadków i darowizn</t>
  </si>
  <si>
    <t xml:space="preserve">     g) podatki z karty podatkowej</t>
  </si>
  <si>
    <t xml:space="preserve">     c) na zadania realizowane przez gminę</t>
  </si>
  <si>
    <t xml:space="preserve">         na podstawie porozumień, z tego:</t>
  </si>
  <si>
    <t xml:space="preserve">         - dotacja z Powiatu Polickiego</t>
  </si>
  <si>
    <t xml:space="preserve">     h) podatek od czynności cywilnoprawnych</t>
  </si>
  <si>
    <t xml:space="preserve">         dochód budżetu państwa:</t>
  </si>
  <si>
    <t xml:space="preserve">         - w podatku doch. od osób prawnych</t>
  </si>
  <si>
    <t xml:space="preserve">     j ) podatek rolny</t>
  </si>
  <si>
    <t xml:space="preserve">     k) podatek leśny</t>
  </si>
  <si>
    <t xml:space="preserve">  2. Dochody z majątku gminy:</t>
  </si>
  <si>
    <t xml:space="preserve">     a) wieczyste użytkowanie, zarząd, użytkowanie</t>
  </si>
  <si>
    <t>2700</t>
  </si>
  <si>
    <t>Zasiłki i pomoc w naturze oraz składki na ubezpieczenia emerytalne i rentowe</t>
  </si>
  <si>
    <t>Środki na dofinansowanie własnych zadań bieżących gmin (związków gmin), powiatów (związków powiatów), samorządów województw, pozyskane z innych źródeł</t>
  </si>
  <si>
    <t xml:space="preserve">     b) dzierżawa gruntu i mienia, w tym:</t>
  </si>
  <si>
    <t xml:space="preserve">     c) sprzedaż mienia</t>
  </si>
  <si>
    <t xml:space="preserve">     d) pozostałe</t>
  </si>
  <si>
    <t xml:space="preserve">  3. Subwencje:</t>
  </si>
  <si>
    <t xml:space="preserve">  5. Pozostałe dochody</t>
  </si>
  <si>
    <t>Dział</t>
  </si>
  <si>
    <t xml:space="preserve">              Treść</t>
  </si>
  <si>
    <t>TRANSPORT I ŁĄCZNOŚĆ</t>
  </si>
  <si>
    <t>TURYSTYKA</t>
  </si>
  <si>
    <t>GOSPODARKA MIESZKANIOWA</t>
  </si>
  <si>
    <t>ADMINISTRACJA PUBLICZNA</t>
  </si>
  <si>
    <t>BEZPIECZEŃSTWO PUBLICZNE</t>
  </si>
  <si>
    <t xml:space="preserve">     a) część oświatowa subwencji ogólnej dla jst</t>
  </si>
  <si>
    <t xml:space="preserve">     b) część równoważąca subwencji ogólnej dla gmin</t>
  </si>
  <si>
    <t xml:space="preserve">  4. Dotacje i środki:</t>
  </si>
  <si>
    <t>za 2007 rok</t>
  </si>
  <si>
    <t xml:space="preserve">     a) na zadania własne, z tego:</t>
  </si>
  <si>
    <t xml:space="preserve">     b) na zadania zlecone z zakresu administracji rządowej</t>
  </si>
  <si>
    <t xml:space="preserve">         - dotacje z budżetu państwa</t>
  </si>
  <si>
    <t>I OCHRONA PRZECIWPOŻAROWA</t>
  </si>
  <si>
    <t>DOCHODY OD OSÓB PRAWNYCH, OD OSÓB</t>
  </si>
  <si>
    <t>RÓŻNE ROZLICZENIA</t>
  </si>
  <si>
    <t>OŚWIATA I WYCHOWANIE</t>
  </si>
  <si>
    <t>OCHRONA ZDROWIA</t>
  </si>
  <si>
    <t>EDUKACYJNA OPIEKA WYCHOWAWCZA</t>
  </si>
  <si>
    <t>RAZEM</t>
  </si>
  <si>
    <t>Rozdział</t>
  </si>
  <si>
    <t>Treść</t>
  </si>
  <si>
    <t>010</t>
  </si>
  <si>
    <t>Utrzymanie zieleni w miastach i gminach</t>
  </si>
  <si>
    <t>POZOSTAŁE ZADANIA W ZAKRESIE POLITYKI SPOŁECZNEJ</t>
  </si>
  <si>
    <t>Wybory do Sejmu i Senatu</t>
  </si>
  <si>
    <t>ROLNICTWO I ŁOWIECTWO</t>
  </si>
  <si>
    <t>DZIAŁALNOŚĆ USŁUGOWA</t>
  </si>
  <si>
    <t>Środki na dofinansowanie własnych inwestycji gmin (związków gmin), powiatów (związków powiatów), samorządów województw, pozyskane z innych źródeł</t>
  </si>
  <si>
    <t>6330</t>
  </si>
  <si>
    <t>Dotacje celowe otrzymane z budżetu państwa na realizację inwestycji i zakupów inwestycyjnych własnych gmin (związków gmin)</t>
  </si>
  <si>
    <t>0979</t>
  </si>
  <si>
    <t>2708</t>
  </si>
  <si>
    <t>Grzywny, mandaty i inne kary pieniężne od osób fizycznych</t>
  </si>
  <si>
    <t>0460</t>
  </si>
  <si>
    <t>Wpływy z opłaty eksploatacyjnej</t>
  </si>
  <si>
    <t>Wpływy z opłat za wydawanie zezwoleń na sprzedaż alkoholu</t>
  </si>
  <si>
    <t>2680</t>
  </si>
  <si>
    <t>Rekompensaty utraconych dochodów w podatkach i opłatach lokalnych</t>
  </si>
  <si>
    <t>Dotacje otrzymane z funduszy celowych na realizację zadań bieżących jednostek sektora finansów publicznych</t>
  </si>
  <si>
    <t>Sprawozdanie</t>
  </si>
  <si>
    <t>z wykonania budżetu Gminy Police</t>
  </si>
  <si>
    <t xml:space="preserve">     o) odsetki</t>
  </si>
  <si>
    <t xml:space="preserve">     p) pozostałe</t>
  </si>
  <si>
    <t>Wpływy z podatku rolnego, podatku leśnego, podatku od czynności</t>
  </si>
  <si>
    <t>cywilnoprawnych, podatków i opłat lokalnych od osób prawnych</t>
  </si>
  <si>
    <t>podatku od czynności cywilnoprawnych oraz podatków i opłat lokalnych</t>
  </si>
  <si>
    <t>od osób fizycznych</t>
  </si>
  <si>
    <t xml:space="preserve">Świadczenia rodzinne, zaliczka alimentacyjna oraz składki </t>
  </si>
  <si>
    <t>na ubezpieczenia emerytalne i rentowe z ubezpieczenia społecznego</t>
  </si>
  <si>
    <t>Składki na ubezpieczenia zdrowotne opłacane</t>
  </si>
  <si>
    <t>1.1.1. Zestawienie wykonania dochodów budżetu Gminy Police według działów, rozdziałów i paragrafów
          klasyfikacji budżetowej.</t>
  </si>
  <si>
    <t>1.1.1.1. Ogółem według działów.</t>
  </si>
  <si>
    <t>Realizacja                  4:3</t>
  </si>
  <si>
    <t xml:space="preserve">URZĘDY NACZELNYCH ORGANÓW WŁADZY PAŃSTWOWEJ, </t>
  </si>
  <si>
    <t xml:space="preserve">DOCHODY OD OSÓB PRAWNYCH, OD OSÓB FIZYCZNYCH </t>
  </si>
  <si>
    <t>I OD INNYCH JEDNOSTEK NIEPOSIADAJĄCYCH OSOBOWOŚCI PRAWNEJ</t>
  </si>
  <si>
    <t>1.1.1.2. Dochody związane z realizacją zadań własnych.</t>
  </si>
  <si>
    <t>Realizacja                  6:5</t>
  </si>
  <si>
    <t>WYTWARZANIE I ZAOPATRYWANIE 
W ENERGIĘ ELEKTRYCZNĄ, GAZ I WODĘ</t>
  </si>
  <si>
    <t>2709</t>
  </si>
  <si>
    <t>Wpływy z podatku rolnego, podatku leśnego, podatku od spadków i darowizn,</t>
  </si>
  <si>
    <t xml:space="preserve">Udziały gmin w podatkach stanowiących </t>
  </si>
  <si>
    <t>Prywatyzacje</t>
  </si>
  <si>
    <t>2460</t>
  </si>
  <si>
    <t>Środki otrzymane od pozostałych jednostek zaliczanych do sektora finansów publicznych na realizację zadań bieżących jednostek zaliczanych do sektora finansów publicznych</t>
  </si>
  <si>
    <t>1.1.1.3. Dochody związane z realizacją zadań zleconych z zakresu administracji rządowej i innych zadań zleconych ustawami.</t>
  </si>
  <si>
    <t>za osoby pobierające niektóre świadczenia z pomocy społecznej</t>
  </si>
  <si>
    <t>1.1.1.4. Dochody związane z realizacją zadań z zakresu właściwości powiatu na podstawie porozumień.</t>
  </si>
  <si>
    <t>1.1.1.5. Dochody związane z realizacją zadań realizowanych na podstawie porozumień (umów) z organami administracji rządowej.</t>
  </si>
  <si>
    <t>2020</t>
  </si>
  <si>
    <t>1.1.1.6. Dochody podlegające przekazaniu do budżetu państwa.</t>
  </si>
  <si>
    <t>1.1.2. Zestawienie wykonania dochodów w układzie rodzajowym.</t>
  </si>
  <si>
    <t>Realizacja                                     3:2</t>
  </si>
  <si>
    <t xml:space="preserve">   Dochody ogółem:</t>
  </si>
  <si>
    <t xml:space="preserve">     i ) udziały w podatkach stanowiących</t>
  </si>
  <si>
    <t xml:space="preserve">     l ) opłata za korzystanie z zezwoleń na sprzedaż napojów </t>
  </si>
  <si>
    <t xml:space="preserve">         alkoholowych</t>
  </si>
  <si>
    <t xml:space="preserve">     ł ) opłata eksploatacyjna</t>
  </si>
  <si>
    <t xml:space="preserve">    m) opłata skarbowa</t>
  </si>
  <si>
    <t xml:space="preserve">     n) rekompensaty utraconych dochodów podatkowych</t>
  </si>
  <si>
    <t xml:space="preserve">        - dzierżawa na targowisku</t>
  </si>
  <si>
    <t xml:space="preserve">        - dotacje, z tego:</t>
  </si>
  <si>
    <t xml:space="preserve">          - z budżetu państwa</t>
  </si>
  <si>
    <t xml:space="preserve">          - z funduszy celowych, z tego:</t>
  </si>
  <si>
    <t xml:space="preserve">          - z Gminnego Funduszu Ochrony Środowiska i Gospodarki 
            Wodnej</t>
  </si>
  <si>
    <t xml:space="preserve">          - z Powiatowego Funduszu Ochrony Środowiska i Gospodarki
            Wodnej</t>
  </si>
  <si>
    <t xml:space="preserve">          - z Wojewódzkiego Funduszu Ochrony Środowiska i Gospodarki
            Wodnej</t>
  </si>
  <si>
    <t xml:space="preserve">        - środki, z tego:</t>
  </si>
  <si>
    <t xml:space="preserve">          - z funduszy strukturalnych ZPORR</t>
  </si>
  <si>
    <t xml:space="preserve">          - z funduszy strukturalnych INTERREG III</t>
  </si>
  <si>
    <t xml:space="preserve">          - z Europejskiego Funduszu  Społecznego</t>
  </si>
  <si>
    <t xml:space="preserve">          - z funduszu prewencyjnego PZU</t>
  </si>
  <si>
    <t xml:space="preserve">          - z Polsko-Niemieckiej Współpracy Młodzieży</t>
  </si>
  <si>
    <t xml:space="preserve">          - ze Stowarzyszenia Gmin Polskich Euroregionu "Pomerania"</t>
  </si>
  <si>
    <t xml:space="preserve">          - z Narodowego Centrum Kultury</t>
  </si>
  <si>
    <t xml:space="preserve">         zlecone gminie oraz inne zlecone ustawami, z tego:</t>
  </si>
  <si>
    <t xml:space="preserve">     d) na zadań realizowanych przez gminę, z tego: </t>
  </si>
  <si>
    <t xml:space="preserve">         na podstawie porozumień (umów) z organami administracji rządowej</t>
  </si>
  <si>
    <t xml:space="preserve">         - dotacja z Ministerstwa Pracy i Polityki Społecznej w Warszawie</t>
  </si>
  <si>
    <t>Zakłady gospodarki mieszkaniowej</t>
  </si>
  <si>
    <t>Dokształcanie i doskonalenie nauczycieli</t>
  </si>
  <si>
    <t>oraz niektóre świadczenia rodzinne</t>
  </si>
  <si>
    <t>Dostarczanie wody</t>
  </si>
  <si>
    <t>Drogi publiczne gminne</t>
  </si>
  <si>
    <t>Zadania w zakresie upowszechniania turystyki</t>
  </si>
  <si>
    <t>Gospodarka gruntami i nieruchomościami</t>
  </si>
  <si>
    <t>KULTURA I OCHRONA DZIEDZICTWA NARODOWEGO</t>
  </si>
  <si>
    <t>2440</t>
  </si>
  <si>
    <t>Pozostała działalność</t>
  </si>
  <si>
    <t>BEZPIECZEŃSTWO PUBLICZNE I OCHRONA</t>
  </si>
  <si>
    <t>PRZECIWPOŻAROWA</t>
  </si>
  <si>
    <t>Straż Miejska</t>
  </si>
  <si>
    <t>Wpływy z innych opłat stanowiących dochody</t>
  </si>
  <si>
    <t>dochód budżetu państwa</t>
  </si>
  <si>
    <t>Szkoły podstawowe</t>
  </si>
  <si>
    <t>Gimnazja</t>
  </si>
  <si>
    <t>Gospodarka odpadami</t>
  </si>
  <si>
    <t>Paragraf</t>
  </si>
  <si>
    <t>Urzędy naczelnych organów władzy państwowej,</t>
  </si>
  <si>
    <t>kontroli i ochrony prawa</t>
  </si>
  <si>
    <t>Ochotnicze straże pożarne</t>
  </si>
  <si>
    <t>Wpływy i wydatki związane z gromadzeniem środków</t>
  </si>
  <si>
    <t>z opłat produktowych</t>
  </si>
  <si>
    <t>0760</t>
  </si>
  <si>
    <t>Wpływy z tytułu przekształcenia prawa użytkowania wieczystego przysługującego osobom fizycznym w prawo własności</t>
  </si>
  <si>
    <t>2360</t>
  </si>
  <si>
    <t>Dochody jednostek samorządu terytorialnego związane z realizacją zadań z zakresu administracji rządowej oraz innych zadań zleconych ustawami</t>
  </si>
  <si>
    <t>Dotacje celowe otrzymane z budżetu państwa na realizację zadań</t>
  </si>
  <si>
    <t>bieżących z zakresu administracji rządowej oraz innych zadań</t>
  </si>
  <si>
    <t>zleconych gminie (związkom gmin) ustawami</t>
  </si>
  <si>
    <t>URZĘDY NACZELNYCH ORGANÓW WŁADZY PAŃSTWOWEJ</t>
  </si>
  <si>
    <t>KONTROLI I OCHRONY PRAWA ORAZ SĄDOWNICTWA</t>
  </si>
  <si>
    <t>Drogi publiczne powiatowe</t>
  </si>
  <si>
    <t>KULTURA FIZYCZNA I SPORT</t>
  </si>
  <si>
    <t>Przedszkola</t>
  </si>
  <si>
    <t>Gospodarka ściekowa i ochrona wód</t>
  </si>
  <si>
    <t>1.1. Zestawienie wykonania dochodów budżetu Gminy Police.</t>
  </si>
  <si>
    <t>1. CZĘŚĆ TABELARYCZNA</t>
  </si>
  <si>
    <t>Domy i ośrodki kultury, świetlice i kluby</t>
  </si>
  <si>
    <t>Urzędy wojewódzkie</t>
  </si>
  <si>
    <t>w zł</t>
  </si>
  <si>
    <t>jednostek samorządu terytorialnego na podstawie ustaw</t>
  </si>
  <si>
    <t>Dotacje celowe otrzymane z budżetu państwa na realizację własnych zadań bieżących gmin (związków gmin)</t>
  </si>
  <si>
    <t>Pomoc materialna dla uczniów</t>
  </si>
  <si>
    <t>Biblioteki</t>
  </si>
  <si>
    <t>Wykonanie</t>
  </si>
  <si>
    <t>2370</t>
  </si>
  <si>
    <t>6298</t>
  </si>
  <si>
    <t>Wpływy do budżetu nadwyżki środków obrotowych zakładu budżetowego</t>
  </si>
  <si>
    <t>0870</t>
  </si>
  <si>
    <t>Wpływy ze sprzedaży składników majątkowych</t>
  </si>
  <si>
    <t>i innych jednostek organizacyjnych</t>
  </si>
  <si>
    <t>Instytucje kultury fizycznej</t>
  </si>
  <si>
    <t>2910</t>
  </si>
  <si>
    <t>2705</t>
  </si>
  <si>
    <t>Wpływy ze zwrotów dotacji wykorzystanych niezgodnie z przeznaczeniem lub pobranych w nadmiernej wysokości</t>
  </si>
  <si>
    <t>Promocja jednostek samorządu terytorialnego</t>
  </si>
  <si>
    <t>Dochody z najmu i dzierżawy składników majątkowych Skarbu Państwa, jednostek samorządu terytorialnego lub innych jednostek zaliczanych do sektora finansów publicznych oraz innych umów o podobnym charakterze</t>
  </si>
  <si>
    <t>Część równoważąca subwencji ogólnej dla gmin</t>
  </si>
  <si>
    <t>Część oświatowa subwencji ogólnej dla jednostek samorządu terytorialnego</t>
  </si>
  <si>
    <t>2030</t>
  </si>
  <si>
    <t>POMOC SPOŁECZNA</t>
  </si>
  <si>
    <t>FIZYCZNYCH I OD INNYCH JEDNOSTEK</t>
  </si>
  <si>
    <t>ORAZ WYDATKI ZWIĄZANE Z ICH POBOREM</t>
  </si>
  <si>
    <t>NIEPOSIADAJĄCYCH OSOBOWOŚCI PRAWNEJ</t>
  </si>
  <si>
    <t>Usługi opiekuńcze i specjalistyczne usługi opiekuńcze</t>
  </si>
  <si>
    <t>Wpływy z podatku dochodowego od osób fizycznych</t>
  </si>
  <si>
    <t xml:space="preserve">         - w podatku doch. od osób fizycznych</t>
  </si>
  <si>
    <t>Ośrodki wsparcia</t>
  </si>
  <si>
    <t>Ośrodki pomocy społecznej</t>
  </si>
  <si>
    <t>Żłobki</t>
  </si>
  <si>
    <t>0470</t>
  </si>
  <si>
    <t>0920</t>
  </si>
  <si>
    <t>0970</t>
  </si>
  <si>
    <t>0590</t>
  </si>
  <si>
    <t>0690</t>
  </si>
  <si>
    <t>0570</t>
  </si>
  <si>
    <t>0310</t>
  </si>
  <si>
    <t>0320</t>
  </si>
  <si>
    <t>0330</t>
  </si>
  <si>
    <t>0340</t>
  </si>
  <si>
    <t>0350</t>
  </si>
  <si>
    <t>0360</t>
  </si>
  <si>
    <t>0370</t>
  </si>
  <si>
    <t>0010</t>
  </si>
  <si>
    <t>0020</t>
  </si>
  <si>
    <t>0410</t>
  </si>
  <si>
    <t>0430</t>
  </si>
  <si>
    <t>0480</t>
  </si>
  <si>
    <t>0490</t>
  </si>
  <si>
    <t>0500</t>
  </si>
  <si>
    <t>0560</t>
  </si>
  <si>
    <t>0910</t>
  </si>
  <si>
    <t>2920</t>
  </si>
  <si>
    <t>0830</t>
  </si>
  <si>
    <t>0400</t>
  </si>
  <si>
    <t>0750</t>
  </si>
  <si>
    <t>Dotacje otrzymane z funduszy celowych na finansowanie lub dofinansowanie kosztów realizacji inwestycji i zakupów inwestycyjnych jednostek sektora finansów publicznych</t>
  </si>
  <si>
    <t>WYTWARZANIE I ZAOPATRYWANIE W ENERGIĘ ELEKTRYCZNĄ, GAZ I WODĘ</t>
  </si>
  <si>
    <t>GOSPODARKA KOMUNALNA I OCHRONA ŚRODOWISKA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</si>
  <si>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</si>
  <si>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</si>
  <si>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>Wpływy z różnych dochodów</t>
  </si>
  <si>
    <t>Wpływy z opłat za koncesje i licencje</t>
  </si>
  <si>
    <t>Wpływy z różnych opłat</t>
  </si>
  <si>
    <t>Podatek dochodowy od osób fizycznych</t>
  </si>
  <si>
    <t>Podatek dochodowy od osób prawnych</t>
  </si>
  <si>
    <t>Wpływy z usług</t>
  </si>
  <si>
    <t>Wpływy z opłaty produktowej</t>
  </si>
  <si>
    <t>Pozostałe odsetki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</si>
  <si>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</si>
  <si>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</si>
  <si>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</si>
  <si>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</si>
  <si>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</si>
  <si>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</si>
  <si>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Podatek od posiadania psów</t>
  </si>
  <si>
    <t>Wpływy z opłaty skarbowej</t>
  </si>
  <si>
    <t>Wpływy z opłaty targowej</t>
  </si>
  <si>
    <t>Wpływy z innych lokalnych opłat pobieranych przez jednostki samorządu terytorialnego na podstawie odrębnych ustaw</t>
  </si>
  <si>
    <t>Podatek od czynności cywilnoprawnych</t>
  </si>
  <si>
    <t>Odsetki od nieterminowych wpłat z tytułu podatków i opłat</t>
  </si>
  <si>
    <t>Zaległości z podatków zniesionych</t>
  </si>
  <si>
    <t>0580</t>
  </si>
  <si>
    <t>Grzywny i inne kary pieniężne od osób prawnych i innych jednostek organizacyjnych</t>
  </si>
  <si>
    <t>1510</t>
  </si>
  <si>
    <t>Różnice kursowe</t>
  </si>
  <si>
    <t xml:space="preserve">Świadczenia rodzinne, zaliczka alimentacyjna oraz składki na </t>
  </si>
  <si>
    <t>ubezpieczenia emerytalne i rentowe z ubezpieczenia społecznego</t>
  </si>
  <si>
    <t>Różne rozliczenia finansowe</t>
  </si>
  <si>
    <t xml:space="preserve">  </t>
  </si>
  <si>
    <t>01095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</si>
</sst>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2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color indexed="18"/>
      <name val="Times New Roman"/>
      <family val="1"/>
    </font>
    <font>
      <b/>
      <sz val="18"/>
      <color indexed="20"/>
      <name val="Times New Roman"/>
      <family val="1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b/>
      <sz val="9"/>
      <color indexed="10"/>
      <name val="Arial CE"/>
      <family val="2"/>
    </font>
    <font>
      <sz val="10"/>
      <name val="Arial"/>
      <family val="0"/>
    </font>
    <font>
      <b/>
      <sz val="11"/>
      <color indexed="10"/>
      <name val="Arial CE"/>
      <family val="0"/>
    </font>
    <font>
      <sz val="11"/>
      <color indexed="10"/>
      <name val="Arial CE"/>
      <family val="0"/>
    </font>
    <font>
      <i/>
      <u val="single"/>
      <sz val="9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0" fontId="4" fillId="0" borderId="1" xfId="20" applyNumberFormat="1" applyFont="1" applyBorder="1" applyAlignment="1">
      <alignment/>
    </xf>
    <xf numFmtId="10" fontId="4" fillId="0" borderId="2" xfId="2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14" fillId="0" borderId="0" xfId="18" applyFont="1" applyAlignment="1">
      <alignment horizontal="center"/>
      <protection/>
    </xf>
    <xf numFmtId="0" fontId="0" fillId="0" borderId="0" xfId="18">
      <alignment/>
      <protection/>
    </xf>
    <xf numFmtId="0" fontId="10" fillId="0" borderId="0" xfId="18" applyFont="1" applyAlignment="1">
      <alignment horizontal="centerContinuous"/>
      <protection/>
    </xf>
    <xf numFmtId="0" fontId="7" fillId="0" borderId="0" xfId="18" applyFont="1" applyAlignment="1">
      <alignment horizontal="centerContinuous"/>
      <protection/>
    </xf>
    <xf numFmtId="0" fontId="9" fillId="0" borderId="0" xfId="18" applyFont="1">
      <alignment/>
      <protection/>
    </xf>
    <xf numFmtId="0" fontId="0" fillId="0" borderId="0" xfId="18" applyFont="1">
      <alignment/>
      <protection/>
    </xf>
    <xf numFmtId="49" fontId="0" fillId="0" borderId="0" xfId="18" applyNumberFormat="1" applyFont="1">
      <alignment/>
      <protection/>
    </xf>
    <xf numFmtId="0" fontId="0" fillId="0" borderId="0" xfId="18" applyFont="1" applyAlignment="1">
      <alignment horizontal="left"/>
      <protection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10" fontId="0" fillId="0" borderId="0" xfId="20" applyNumberFormat="1" applyFont="1" applyAlignment="1">
      <alignment/>
    </xf>
    <xf numFmtId="0" fontId="8" fillId="2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Border="1" applyAlignment="1">
      <alignment horizontal="left" wrapText="1"/>
    </xf>
    <xf numFmtId="0" fontId="7" fillId="0" borderId="0" xfId="0" applyFont="1" applyAlignment="1">
      <alignment horizontal="centerContinuous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" fontId="4" fillId="0" borderId="24" xfId="0" applyNumberFormat="1" applyFont="1" applyBorder="1" applyAlignment="1">
      <alignment horizontal="right"/>
    </xf>
    <xf numFmtId="43" fontId="4" fillId="0" borderId="11" xfId="0" applyNumberFormat="1" applyFont="1" applyBorder="1" applyAlignment="1">
      <alignment horizontal="right" wrapText="1"/>
    </xf>
    <xf numFmtId="10" fontId="4" fillId="0" borderId="2" xfId="2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3" fontId="1" fillId="0" borderId="10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vertical="center"/>
    </xf>
    <xf numFmtId="0" fontId="4" fillId="0" borderId="13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vertical="center"/>
    </xf>
    <xf numFmtId="0" fontId="4" fillId="0" borderId="25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43" fontId="4" fillId="0" borderId="12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0" fontId="9" fillId="0" borderId="0" xfId="20" applyNumberFormat="1" applyFont="1" applyFill="1" applyBorder="1" applyAlignment="1">
      <alignment horizontal="right"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Continuous"/>
    </xf>
    <xf numFmtId="3" fontId="4" fillId="0" borderId="2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23" xfId="0" applyFont="1" applyBorder="1" applyAlignment="1">
      <alignment/>
    </xf>
    <xf numFmtId="43" fontId="0" fillId="0" borderId="12" xfId="0" applyNumberFormat="1" applyFont="1" applyBorder="1" applyAlignment="1">
      <alignment horizontal="right" wrapText="1"/>
    </xf>
    <xf numFmtId="3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6" xfId="0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10" fontId="4" fillId="0" borderId="1" xfId="20" applyNumberFormat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43" fontId="1" fillId="0" borderId="21" xfId="0" applyNumberFormat="1" applyFont="1" applyBorder="1" applyAlignment="1">
      <alignment horizontal="right" wrapText="1"/>
    </xf>
    <xf numFmtId="3" fontId="4" fillId="0" borderId="2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10" fontId="1" fillId="0" borderId="36" xfId="2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43" fontId="8" fillId="0" borderId="12" xfId="0" applyNumberFormat="1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3" fontId="4" fillId="0" borderId="24" xfId="0" applyNumberFormat="1" applyFont="1" applyFill="1" applyBorder="1" applyAlignment="1">
      <alignment horizontal="right"/>
    </xf>
    <xf numFmtId="43" fontId="4" fillId="0" borderId="11" xfId="0" applyNumberFormat="1" applyFont="1" applyFill="1" applyBorder="1" applyAlignment="1">
      <alignment horizontal="right" wrapText="1"/>
    </xf>
    <xf numFmtId="10" fontId="4" fillId="0" borderId="2" xfId="2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right" wrapText="1"/>
    </xf>
    <xf numFmtId="3" fontId="4" fillId="0" borderId="38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49" fontId="4" fillId="0" borderId="41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3" fontId="4" fillId="0" borderId="42" xfId="0" applyNumberFormat="1" applyFont="1" applyFill="1" applyBorder="1" applyAlignment="1">
      <alignment horizontal="right"/>
    </xf>
    <xf numFmtId="43" fontId="4" fillId="0" borderId="40" xfId="0" applyNumberFormat="1" applyFont="1" applyFill="1" applyBorder="1" applyAlignment="1">
      <alignment horizontal="right" wrapText="1"/>
    </xf>
    <xf numFmtId="10" fontId="4" fillId="0" borderId="43" xfId="20" applyNumberFormat="1" applyFont="1" applyFill="1" applyBorder="1" applyAlignment="1">
      <alignment horizontal="right" wrapText="1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3" fontId="4" fillId="0" borderId="45" xfId="0" applyNumberFormat="1" applyFont="1" applyBorder="1" applyAlignment="1">
      <alignment/>
    </xf>
    <xf numFmtId="43" fontId="4" fillId="0" borderId="8" xfId="0" applyNumberFormat="1" applyFont="1" applyBorder="1" applyAlignment="1">
      <alignment horizontal="right" wrapText="1"/>
    </xf>
    <xf numFmtId="10" fontId="4" fillId="0" borderId="46" xfId="2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centerContinuous"/>
    </xf>
    <xf numFmtId="0" fontId="4" fillId="3" borderId="12" xfId="0" applyFont="1" applyFill="1" applyBorder="1" applyAlignment="1">
      <alignment/>
    </xf>
    <xf numFmtId="3" fontId="4" fillId="0" borderId="38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 vertical="center" wrapText="1"/>
    </xf>
    <xf numFmtId="3" fontId="4" fillId="0" borderId="45" xfId="0" applyNumberFormat="1" applyFont="1" applyBorder="1" applyAlignment="1">
      <alignment horizontal="right"/>
    </xf>
    <xf numFmtId="0" fontId="4" fillId="0" borderId="39" xfId="0" applyFont="1" applyBorder="1" applyAlignment="1">
      <alignment horizontal="centerContinuous"/>
    </xf>
    <xf numFmtId="0" fontId="4" fillId="3" borderId="40" xfId="0" applyFont="1" applyFill="1" applyBorder="1" applyAlignment="1">
      <alignment horizontal="center"/>
    </xf>
    <xf numFmtId="3" fontId="4" fillId="0" borderId="42" xfId="0" applyNumberFormat="1" applyFont="1" applyBorder="1" applyAlignment="1">
      <alignment horizontal="right"/>
    </xf>
    <xf numFmtId="43" fontId="4" fillId="0" borderId="40" xfId="0" applyNumberFormat="1" applyFont="1" applyBorder="1" applyAlignment="1">
      <alignment horizontal="right" wrapText="1"/>
    </xf>
    <xf numFmtId="10" fontId="4" fillId="0" borderId="47" xfId="20" applyNumberFormat="1" applyFont="1" applyFill="1" applyBorder="1" applyAlignment="1">
      <alignment horizontal="right" wrapText="1"/>
    </xf>
    <xf numFmtId="0" fontId="4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right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3" fontId="4" fillId="0" borderId="4" xfId="0" applyNumberFormat="1" applyFont="1" applyBorder="1" applyAlignment="1">
      <alignment horizontal="right" wrapText="1"/>
    </xf>
    <xf numFmtId="3" fontId="4" fillId="0" borderId="50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43" fontId="4" fillId="0" borderId="26" xfId="0" applyNumberFormat="1" applyFont="1" applyBorder="1" applyAlignment="1">
      <alignment horizontal="right" wrapText="1"/>
    </xf>
    <xf numFmtId="0" fontId="4" fillId="0" borderId="25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10" fontId="4" fillId="0" borderId="1" xfId="20" applyNumberFormat="1" applyFont="1" applyFill="1" applyBorder="1" applyAlignment="1">
      <alignment horizontal="right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2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0" borderId="30" xfId="0" applyNumberFormat="1" applyFont="1" applyBorder="1" applyAlignment="1">
      <alignment horizontal="right"/>
    </xf>
    <xf numFmtId="43" fontId="4" fillId="0" borderId="10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center"/>
    </xf>
    <xf numFmtId="49" fontId="4" fillId="0" borderId="5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/>
    </xf>
    <xf numFmtId="43" fontId="4" fillId="0" borderId="6" xfId="0" applyNumberFormat="1" applyFont="1" applyBorder="1" applyAlignment="1">
      <alignment horizontal="right" wrapText="1"/>
    </xf>
    <xf numFmtId="10" fontId="4" fillId="0" borderId="16" xfId="20" applyNumberFormat="1" applyFont="1" applyFill="1" applyBorder="1" applyAlignment="1">
      <alignment horizontal="right" wrapText="1"/>
    </xf>
    <xf numFmtId="0" fontId="8" fillId="2" borderId="5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/>
    </xf>
    <xf numFmtId="0" fontId="8" fillId="2" borderId="9" xfId="0" applyNumberFormat="1" applyFont="1" applyFill="1" applyBorder="1" applyAlignment="1">
      <alignment horizontal="center" wrapText="1"/>
    </xf>
    <xf numFmtId="0" fontId="8" fillId="2" borderId="54" xfId="0" applyNumberFormat="1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3" fontId="4" fillId="0" borderId="55" xfId="0" applyNumberFormat="1" applyFont="1" applyBorder="1" applyAlignment="1">
      <alignment horizontal="right"/>
    </xf>
    <xf numFmtId="43" fontId="4" fillId="0" borderId="49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vertical="center"/>
    </xf>
    <xf numFmtId="43" fontId="4" fillId="0" borderId="12" xfId="0" applyNumberFormat="1" applyFont="1" applyBorder="1" applyAlignment="1">
      <alignment vertical="center" wrapText="1"/>
    </xf>
    <xf numFmtId="3" fontId="4" fillId="0" borderId="38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4" fillId="3" borderId="8" xfId="0" applyFont="1" applyFill="1" applyBorder="1" applyAlignment="1">
      <alignment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167" fontId="0" fillId="0" borderId="0" xfId="15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" fontId="4" fillId="0" borderId="56" xfId="0" applyNumberFormat="1" applyFont="1" applyBorder="1" applyAlignment="1">
      <alignment horizontal="right"/>
    </xf>
    <xf numFmtId="43" fontId="4" fillId="0" borderId="15" xfId="0" applyNumberFormat="1" applyFont="1" applyBorder="1" applyAlignment="1">
      <alignment horizontal="right" wrapText="1"/>
    </xf>
    <xf numFmtId="0" fontId="8" fillId="2" borderId="54" xfId="0" applyFont="1" applyFill="1" applyBorder="1" applyAlignment="1">
      <alignment horizontal="center"/>
    </xf>
    <xf numFmtId="10" fontId="4" fillId="0" borderId="57" xfId="20" applyNumberFormat="1" applyFont="1" applyFill="1" applyBorder="1" applyAlignment="1">
      <alignment horizontal="right" wrapText="1"/>
    </xf>
    <xf numFmtId="3" fontId="4" fillId="0" borderId="38" xfId="0" applyNumberFormat="1" applyFont="1" applyBorder="1" applyAlignment="1">
      <alignment vertical="center"/>
    </xf>
    <xf numFmtId="3" fontId="4" fillId="0" borderId="26" xfId="15" applyNumberFormat="1" applyFont="1" applyBorder="1" applyAlignment="1">
      <alignment horizontal="right" wrapText="1"/>
    </xf>
    <xf numFmtId="43" fontId="4" fillId="0" borderId="11" xfId="15" applyNumberFormat="1" applyFont="1" applyBorder="1" applyAlignment="1">
      <alignment horizontal="right" wrapText="1"/>
    </xf>
    <xf numFmtId="49" fontId="4" fillId="0" borderId="58" xfId="0" applyNumberFormat="1" applyFont="1" applyBorder="1" applyAlignment="1">
      <alignment horizontal="center" vertical="center" wrapText="1"/>
    </xf>
    <xf numFmtId="3" fontId="4" fillId="0" borderId="59" xfId="15" applyNumberFormat="1" applyFont="1" applyBorder="1" applyAlignment="1">
      <alignment horizontal="right" wrapText="1"/>
    </xf>
    <xf numFmtId="43" fontId="4" fillId="0" borderId="49" xfId="15" applyNumberFormat="1" applyFont="1" applyBorder="1" applyAlignment="1">
      <alignment horizontal="right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49" fontId="4" fillId="0" borderId="48" xfId="0" applyNumberFormat="1" applyFont="1" applyBorder="1" applyAlignment="1">
      <alignment horizontal="center" vertical="center"/>
    </xf>
    <xf numFmtId="10" fontId="4" fillId="0" borderId="60" xfId="20" applyNumberFormat="1" applyFont="1" applyFill="1" applyBorder="1" applyAlignment="1">
      <alignment horizontal="right" wrapText="1"/>
    </xf>
    <xf numFmtId="49" fontId="4" fillId="0" borderId="2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/>
    </xf>
    <xf numFmtId="43" fontId="8" fillId="0" borderId="12" xfId="0" applyNumberFormat="1" applyFont="1" applyFill="1" applyBorder="1" applyAlignment="1">
      <alignment horizontal="right" wrapText="1"/>
    </xf>
    <xf numFmtId="0" fontId="4" fillId="0" borderId="38" xfId="0" applyFont="1" applyFill="1" applyBorder="1" applyAlignment="1">
      <alignment horizontal="right"/>
    </xf>
    <xf numFmtId="0" fontId="4" fillId="0" borderId="40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3" borderId="48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3" fontId="4" fillId="0" borderId="20" xfId="0" applyNumberFormat="1" applyFont="1" applyBorder="1" applyAlignment="1">
      <alignment/>
    </xf>
    <xf numFmtId="43" fontId="4" fillId="0" borderId="21" xfId="0" applyNumberFormat="1" applyFont="1" applyBorder="1" applyAlignment="1">
      <alignment wrapText="1"/>
    </xf>
    <xf numFmtId="3" fontId="4" fillId="0" borderId="61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/>
    </xf>
    <xf numFmtId="3" fontId="7" fillId="0" borderId="14" xfId="0" applyNumberFormat="1" applyFont="1" applyBorder="1" applyAlignment="1">
      <alignment/>
    </xf>
    <xf numFmtId="10" fontId="7" fillId="0" borderId="36" xfId="2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3" fontId="7" fillId="0" borderId="0" xfId="0" applyNumberFormat="1" applyFont="1" applyBorder="1" applyAlignment="1">
      <alignment horizontal="right" wrapText="1"/>
    </xf>
    <xf numFmtId="10" fontId="7" fillId="0" borderId="0" xfId="2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 horizontal="centerContinuous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5" xfId="0" applyFont="1" applyBorder="1" applyAlignment="1">
      <alignment horizontal="center" vertical="center"/>
    </xf>
    <xf numFmtId="43" fontId="1" fillId="0" borderId="12" xfId="0" applyNumberFormat="1" applyFont="1" applyBorder="1" applyAlignment="1">
      <alignment horizontal="right" wrapText="1"/>
    </xf>
    <xf numFmtId="0" fontId="1" fillId="0" borderId="38" xfId="0" applyFont="1" applyBorder="1" applyAlignment="1">
      <alignment horizontal="centerContinuous"/>
    </xf>
    <xf numFmtId="49" fontId="4" fillId="0" borderId="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4" fontId="4" fillId="0" borderId="2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4" fontId="4" fillId="0" borderId="42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3" fontId="5" fillId="0" borderId="20" xfId="0" applyNumberFormat="1" applyFont="1" applyBorder="1" applyAlignment="1">
      <alignment/>
    </xf>
    <xf numFmtId="43" fontId="5" fillId="0" borderId="21" xfId="0" applyNumberFormat="1" applyFont="1" applyBorder="1" applyAlignment="1">
      <alignment horizontal="right" wrapText="1"/>
    </xf>
    <xf numFmtId="3" fontId="5" fillId="0" borderId="61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6" xfId="0" applyFont="1" applyBorder="1" applyAlignment="1">
      <alignment/>
    </xf>
    <xf numFmtId="43" fontId="7" fillId="0" borderId="6" xfId="0" applyNumberFormat="1" applyFont="1" applyBorder="1" applyAlignment="1">
      <alignment horizontal="right" wrapText="1"/>
    </xf>
    <xf numFmtId="3" fontId="2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3" fontId="4" fillId="0" borderId="0" xfId="0" applyNumberFormat="1" applyFont="1" applyBorder="1" applyAlignment="1">
      <alignment horizontal="right" wrapText="1"/>
    </xf>
    <xf numFmtId="10" fontId="4" fillId="0" borderId="0" xfId="20" applyNumberFormat="1" applyFont="1" applyFill="1" applyBorder="1" applyAlignment="1">
      <alignment horizontal="right" wrapText="1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0" fillId="3" borderId="26" xfId="18" applyFont="1" applyFill="1" applyBorder="1">
      <alignment/>
      <protection/>
    </xf>
    <xf numFmtId="3" fontId="4" fillId="0" borderId="11" xfId="0" applyNumberFormat="1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3" fontId="4" fillId="0" borderId="12" xfId="0" applyNumberFormat="1" applyFont="1" applyBorder="1" applyAlignment="1">
      <alignment/>
    </xf>
    <xf numFmtId="49" fontId="4" fillId="3" borderId="40" xfId="18" applyNumberFormat="1" applyFont="1" applyFill="1" applyBorder="1" applyAlignment="1">
      <alignment horizontal="center"/>
      <protection/>
    </xf>
    <xf numFmtId="0" fontId="0" fillId="3" borderId="63" xfId="18" applyFont="1" applyFill="1" applyBorder="1">
      <alignment/>
      <protection/>
    </xf>
    <xf numFmtId="3" fontId="4" fillId="0" borderId="40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3" borderId="24" xfId="18" applyFont="1" applyFill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0" xfId="18" applyFont="1" applyBorder="1">
      <alignment/>
      <protection/>
    </xf>
    <xf numFmtId="0" fontId="0" fillId="0" borderId="24" xfId="18" applyFont="1" applyBorder="1">
      <alignment/>
      <protection/>
    </xf>
    <xf numFmtId="3" fontId="4" fillId="0" borderId="10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49" fontId="4" fillId="3" borderId="11" xfId="18" applyNumberFormat="1" applyFont="1" applyFill="1" applyBorder="1" applyAlignment="1">
      <alignment horizontal="center"/>
      <protection/>
    </xf>
    <xf numFmtId="0" fontId="0" fillId="0" borderId="26" xfId="18" applyFont="1" applyFill="1" applyBorder="1">
      <alignment/>
      <protection/>
    </xf>
    <xf numFmtId="49" fontId="4" fillId="3" borderId="12" xfId="18" applyNumberFormat="1" applyFont="1" applyFill="1" applyBorder="1" applyAlignment="1">
      <alignment horizontal="center"/>
      <protection/>
    </xf>
    <xf numFmtId="0" fontId="0" fillId="3" borderId="4" xfId="18" applyFont="1" applyFill="1" applyBorder="1">
      <alignment/>
      <protection/>
    </xf>
    <xf numFmtId="0" fontId="5" fillId="0" borderId="18" xfId="0" applyFont="1" applyBorder="1" applyAlignment="1">
      <alignment/>
    </xf>
    <xf numFmtId="0" fontId="4" fillId="0" borderId="61" xfId="0" applyFont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/>
    </xf>
    <xf numFmtId="3" fontId="7" fillId="0" borderId="6" xfId="0" applyNumberFormat="1" applyFont="1" applyBorder="1" applyAlignment="1">
      <alignment/>
    </xf>
    <xf numFmtId="10" fontId="1" fillId="0" borderId="36" xfId="20" applyNumberFormat="1" applyFont="1" applyFill="1" applyBorder="1" applyAlignment="1">
      <alignment horizontal="right" wrapText="1"/>
    </xf>
    <xf numFmtId="10" fontId="4" fillId="0" borderId="36" xfId="2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22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Continuous"/>
    </xf>
    <xf numFmtId="0" fontId="0" fillId="2" borderId="6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66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43" fontId="5" fillId="0" borderId="12" xfId="0" applyNumberFormat="1" applyFont="1" applyBorder="1" applyAlignment="1">
      <alignment horizontal="right" wrapText="1"/>
    </xf>
    <xf numFmtId="0" fontId="5" fillId="0" borderId="1" xfId="0" applyFont="1" applyBorder="1" applyAlignment="1">
      <alignment/>
    </xf>
    <xf numFmtId="0" fontId="7" fillId="0" borderId="3" xfId="0" applyFont="1" applyBorder="1" applyAlignment="1">
      <alignment/>
    </xf>
    <xf numFmtId="4" fontId="7" fillId="0" borderId="4" xfId="0" applyNumberFormat="1" applyFont="1" applyBorder="1" applyAlignment="1">
      <alignment/>
    </xf>
    <xf numFmtId="10" fontId="7" fillId="0" borderId="1" xfId="2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3" xfId="0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43" fontId="5" fillId="0" borderId="12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/>
    </xf>
    <xf numFmtId="0" fontId="1" fillId="2" borderId="67" xfId="0" applyFont="1" applyFill="1" applyBorder="1" applyAlignment="1">
      <alignment/>
    </xf>
    <xf numFmtId="4" fontId="1" fillId="2" borderId="44" xfId="0" applyNumberFormat="1" applyFont="1" applyFill="1" applyBorder="1" applyAlignment="1">
      <alignment/>
    </xf>
    <xf numFmtId="10" fontId="1" fillId="2" borderId="46" xfId="20" applyNumberFormat="1" applyFont="1" applyFill="1" applyBorder="1" applyAlignment="1">
      <alignment/>
    </xf>
    <xf numFmtId="4" fontId="0" fillId="4" borderId="0" xfId="0" applyNumberFormat="1" applyFont="1" applyFill="1" applyAlignment="1">
      <alignment/>
    </xf>
    <xf numFmtId="0" fontId="4" fillId="0" borderId="3" xfId="0" applyFont="1" applyBorder="1" applyAlignment="1">
      <alignment/>
    </xf>
    <xf numFmtId="4" fontId="4" fillId="0" borderId="4" xfId="0" applyNumberFormat="1" applyFont="1" applyBorder="1" applyAlignment="1">
      <alignment/>
    </xf>
    <xf numFmtId="43" fontId="4" fillId="0" borderId="12" xfId="0" applyNumberFormat="1" applyFont="1" applyBorder="1" applyAlignment="1">
      <alignment horizontal="right" wrapText="1"/>
    </xf>
    <xf numFmtId="4" fontId="4" fillId="0" borderId="26" xfId="0" applyNumberFormat="1" applyFont="1" applyBorder="1" applyAlignment="1">
      <alignment/>
    </xf>
    <xf numFmtId="43" fontId="4" fillId="0" borderId="26" xfId="0" applyNumberFormat="1" applyFont="1" applyBorder="1" applyAlignment="1">
      <alignment horizontal="right" wrapText="1"/>
    </xf>
    <xf numFmtId="4" fontId="17" fillId="0" borderId="4" xfId="0" applyNumberFormat="1" applyFont="1" applyBorder="1" applyAlignment="1">
      <alignment/>
    </xf>
    <xf numFmtId="43" fontId="17" fillId="0" borderId="12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1" fillId="2" borderId="23" xfId="0" applyFont="1" applyFill="1" applyBorder="1" applyAlignment="1">
      <alignment/>
    </xf>
    <xf numFmtId="4" fontId="1" fillId="2" borderId="26" xfId="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" fontId="4" fillId="0" borderId="28" xfId="0" applyNumberFormat="1" applyFont="1" applyBorder="1" applyAlignment="1">
      <alignment/>
    </xf>
    <xf numFmtId="43" fontId="4" fillId="0" borderId="11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43" fontId="4" fillId="0" borderId="4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3" fontId="4" fillId="0" borderId="25" xfId="0" applyNumberFormat="1" applyFont="1" applyBorder="1" applyAlignment="1">
      <alignment horizontal="right" wrapText="1"/>
    </xf>
    <xf numFmtId="0" fontId="1" fillId="2" borderId="68" xfId="0" applyFont="1" applyFill="1" applyBorder="1" applyAlignment="1">
      <alignment/>
    </xf>
    <xf numFmtId="4" fontId="1" fillId="2" borderId="69" xfId="0" applyNumberFormat="1" applyFont="1" applyFill="1" applyBorder="1" applyAlignment="1">
      <alignment/>
    </xf>
    <xf numFmtId="43" fontId="1" fillId="2" borderId="69" xfId="0" applyNumberFormat="1" applyFont="1" applyFill="1" applyBorder="1" applyAlignment="1">
      <alignment horizontal="right" wrapText="1"/>
    </xf>
    <xf numFmtId="10" fontId="1" fillId="2" borderId="16" xfId="20" applyNumberFormat="1" applyFont="1" applyFill="1" applyBorder="1" applyAlignment="1">
      <alignment/>
    </xf>
    <xf numFmtId="0" fontId="7" fillId="2" borderId="2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15" fillId="0" borderId="0" xfId="18" applyFont="1" applyAlignment="1">
      <alignment horizontal="center"/>
      <protection/>
    </xf>
    <xf numFmtId="0" fontId="14" fillId="0" borderId="0" xfId="18" applyFont="1" applyAlignment="1">
      <alignment horizontal="center"/>
      <protection/>
    </xf>
    <xf numFmtId="0" fontId="1" fillId="2" borderId="23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1" fillId="2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1" fillId="2" borderId="7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43" fontId="0" fillId="0" borderId="0" xfId="15" applyFont="1" applyBorder="1" applyAlignment="1">
      <alignment/>
    </xf>
    <xf numFmtId="0" fontId="4" fillId="5" borderId="0" xfId="0" applyFont="1" applyFill="1" applyBorder="1" applyAlignment="1">
      <alignment/>
    </xf>
    <xf numFmtId="43" fontId="4" fillId="5" borderId="0" xfId="0" applyNumberFormat="1" applyFont="1" applyFill="1" applyBorder="1" applyAlignment="1">
      <alignment horizontal="right" wrapText="1"/>
    </xf>
    <xf numFmtId="185" fontId="1" fillId="5" borderId="0" xfId="2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 horizontal="right" wrapText="1"/>
    </xf>
    <xf numFmtId="185" fontId="1" fillId="0" borderId="0" xfId="20" applyNumberFormat="1" applyFont="1" applyBorder="1" applyAlignment="1">
      <alignment/>
    </xf>
    <xf numFmtId="43" fontId="17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/>
    </xf>
    <xf numFmtId="43" fontId="4" fillId="0" borderId="0" xfId="0" applyNumberFormat="1" applyFont="1" applyFill="1" applyBorder="1" applyAlignment="1">
      <alignment horizontal="right" wrapText="1"/>
    </xf>
    <xf numFmtId="185" fontId="1" fillId="0" borderId="0" xfId="2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0" fontId="0" fillId="0" borderId="0" xfId="20" applyNumberFormat="1" applyFont="1" applyBorder="1" applyAlignment="1">
      <alignment/>
    </xf>
    <xf numFmtId="0" fontId="0" fillId="5" borderId="0" xfId="0" applyFont="1" applyFill="1" applyBorder="1" applyAlignment="1">
      <alignment/>
    </xf>
    <xf numFmtId="43" fontId="0" fillId="5" borderId="0" xfId="0" applyNumberFormat="1" applyFont="1" applyFill="1" applyBorder="1" applyAlignment="1">
      <alignment/>
    </xf>
    <xf numFmtId="10" fontId="0" fillId="5" borderId="0" xfId="20" applyNumberFormat="1" applyFont="1" applyFill="1" applyBorder="1" applyAlignment="1">
      <alignment/>
    </xf>
    <xf numFmtId="43" fontId="0" fillId="0" borderId="0" xfId="0" applyNumberFormat="1" applyFont="1" applyBorder="1" applyAlignment="1">
      <alignment/>
    </xf>
    <xf numFmtId="10" fontId="9" fillId="0" borderId="0" xfId="2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Informacja o wykonaniu budżetu za 9 m-cy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P460"/>
  <sheetViews>
    <sheetView showGridLines="0" tabSelected="1" view="pageBreakPreview" zoomScaleSheetLayoutView="100" workbookViewId="0" topLeftCell="A1">
      <selection activeCell="I59" sqref="I59"/>
    </sheetView>
  </sheetViews>
  <sheetFormatPr defaultColWidth="9.00390625" defaultRowHeight="12"/>
  <cols>
    <col min="1" max="1" width="8.00390625" style="17" customWidth="1"/>
    <col min="2" max="2" width="11.25390625" style="19" customWidth="1"/>
    <col min="3" max="3" width="10.125" style="20" customWidth="1"/>
    <col min="4" max="4" width="70.25390625" style="18" customWidth="1"/>
    <col min="5" max="7" width="17.25390625" style="18" customWidth="1"/>
    <col min="8" max="8" width="14.25390625" style="18" bestFit="1" customWidth="1"/>
    <col min="9" max="9" width="15.375" style="18" bestFit="1" customWidth="1"/>
    <col min="10" max="16384" width="9.125" style="18" customWidth="1"/>
  </cols>
  <sheetData>
    <row r="1" spans="1:7" s="14" customFormat="1" ht="25.5">
      <c r="A1" s="463" t="s">
        <v>71</v>
      </c>
      <c r="B1" s="463"/>
      <c r="C1" s="463"/>
      <c r="D1" s="463"/>
      <c r="E1" s="463"/>
      <c r="F1" s="463"/>
      <c r="G1" s="463"/>
    </row>
    <row r="2" spans="1:7" s="14" customFormat="1" ht="25.5">
      <c r="A2" s="463" t="s">
        <v>72</v>
      </c>
      <c r="B2" s="463"/>
      <c r="C2" s="463"/>
      <c r="D2" s="463"/>
      <c r="E2" s="463"/>
      <c r="F2" s="463"/>
      <c r="G2" s="463"/>
    </row>
    <row r="3" spans="1:7" s="14" customFormat="1" ht="25.5">
      <c r="A3" s="463" t="s">
        <v>40</v>
      </c>
      <c r="B3" s="463"/>
      <c r="C3" s="463"/>
      <c r="D3" s="463"/>
      <c r="E3" s="463"/>
      <c r="F3" s="463"/>
      <c r="G3" s="463"/>
    </row>
    <row r="4" spans="1:6" s="14" customFormat="1" ht="25.5">
      <c r="A4" s="13"/>
      <c r="B4" s="13"/>
      <c r="C4" s="13"/>
      <c r="D4" s="13"/>
      <c r="E4" s="13"/>
      <c r="F4" s="13"/>
    </row>
    <row r="5" spans="1:7" s="14" customFormat="1" ht="22.5">
      <c r="A5" s="462" t="s">
        <v>169</v>
      </c>
      <c r="B5" s="462"/>
      <c r="C5" s="462"/>
      <c r="D5" s="462"/>
      <c r="E5" s="462"/>
      <c r="F5" s="462"/>
      <c r="G5" s="462"/>
    </row>
    <row r="6" spans="2:6" s="14" customFormat="1" ht="18">
      <c r="B6" s="15"/>
      <c r="C6" s="15"/>
      <c r="D6" s="15"/>
      <c r="E6" s="15"/>
      <c r="F6" s="16"/>
    </row>
    <row r="7" spans="1:7" s="47" customFormat="1" ht="18" customHeight="1">
      <c r="A7" s="471" t="s">
        <v>168</v>
      </c>
      <c r="B7" s="471"/>
      <c r="C7" s="471"/>
      <c r="D7" s="471"/>
      <c r="E7" s="471"/>
      <c r="F7" s="471"/>
      <c r="G7" s="471"/>
    </row>
    <row r="8" spans="1:7" s="47" customFormat="1" ht="18" customHeight="1">
      <c r="A8" s="48"/>
      <c r="B8" s="46"/>
      <c r="C8" s="46"/>
      <c r="D8" s="46"/>
      <c r="E8" s="46"/>
      <c r="F8" s="46"/>
      <c r="G8" s="46"/>
    </row>
    <row r="9" spans="1:9" s="47" customFormat="1" ht="39" customHeight="1">
      <c r="A9" s="472" t="s">
        <v>82</v>
      </c>
      <c r="B9" s="472"/>
      <c r="C9" s="472"/>
      <c r="D9" s="472"/>
      <c r="E9" s="472"/>
      <c r="F9" s="472"/>
      <c r="G9" s="472"/>
      <c r="H9" s="50"/>
      <c r="I9" s="50"/>
    </row>
    <row r="10" spans="1:9" s="47" customFormat="1" ht="18">
      <c r="A10" s="51"/>
      <c r="B10" s="49"/>
      <c r="C10" s="49"/>
      <c r="D10" s="49"/>
      <c r="E10" s="49"/>
      <c r="F10" s="49"/>
      <c r="G10" s="49"/>
      <c r="H10" s="50"/>
      <c r="I10" s="50"/>
    </row>
    <row r="11" spans="1:8" s="52" customFormat="1" ht="18.75" customHeight="1">
      <c r="A11" s="473" t="s">
        <v>83</v>
      </c>
      <c r="B11" s="473"/>
      <c r="C11" s="473"/>
      <c r="D11" s="473"/>
      <c r="E11" s="473"/>
      <c r="F11" s="473"/>
      <c r="G11" s="473"/>
      <c r="H11" s="6"/>
    </row>
    <row r="12" spans="4:7" s="47" customFormat="1" ht="12.75" thickBot="1">
      <c r="D12" s="53"/>
      <c r="E12" s="54"/>
      <c r="F12" s="54"/>
      <c r="G12" s="54" t="s">
        <v>172</v>
      </c>
    </row>
    <row r="13" spans="2:9" s="55" customFormat="1" ht="14.25" customHeight="1">
      <c r="B13" s="474" t="s">
        <v>30</v>
      </c>
      <c r="C13" s="476" t="s">
        <v>31</v>
      </c>
      <c r="D13" s="477"/>
      <c r="E13" s="480" t="s">
        <v>3</v>
      </c>
      <c r="F13" s="482" t="s">
        <v>177</v>
      </c>
      <c r="G13" s="484" t="s">
        <v>84</v>
      </c>
      <c r="H13" s="56"/>
      <c r="I13" s="57"/>
    </row>
    <row r="14" spans="1:9" s="55" customFormat="1" ht="14.25" customHeight="1">
      <c r="A14" s="57"/>
      <c r="B14" s="475"/>
      <c r="C14" s="478"/>
      <c r="D14" s="479"/>
      <c r="E14" s="481"/>
      <c r="F14" s="483"/>
      <c r="G14" s="485"/>
      <c r="H14" s="58" t="s">
        <v>262</v>
      </c>
      <c r="I14" s="57"/>
    </row>
    <row r="15" spans="1:9" s="8" customFormat="1" ht="12" thickBot="1">
      <c r="A15" s="59"/>
      <c r="B15" s="24">
        <v>1</v>
      </c>
      <c r="C15" s="486">
        <v>2</v>
      </c>
      <c r="D15" s="487"/>
      <c r="E15" s="60">
        <v>3</v>
      </c>
      <c r="F15" s="61">
        <v>4</v>
      </c>
      <c r="G15" s="62">
        <v>5</v>
      </c>
      <c r="H15" s="63"/>
      <c r="I15" s="59"/>
    </row>
    <row r="16" spans="1:9" s="8" customFormat="1" ht="16.5" customHeight="1">
      <c r="A16" s="59"/>
      <c r="B16" s="64"/>
      <c r="C16" s="65"/>
      <c r="D16" s="66"/>
      <c r="E16" s="67"/>
      <c r="F16" s="68"/>
      <c r="G16" s="69"/>
      <c r="H16" s="63"/>
      <c r="I16" s="59"/>
    </row>
    <row r="17" spans="1:9" s="8" customFormat="1" ht="12.75">
      <c r="A17" s="59"/>
      <c r="B17" s="70" t="s">
        <v>53</v>
      </c>
      <c r="C17" s="467" t="s">
        <v>57</v>
      </c>
      <c r="D17" s="468"/>
      <c r="E17" s="71">
        <f>SUM(E334)</f>
        <v>5601.3</v>
      </c>
      <c r="F17" s="72">
        <f>SUM(F334)</f>
        <v>5601.3</v>
      </c>
      <c r="G17" s="73">
        <f>SUM(F17/E17)</f>
        <v>1</v>
      </c>
      <c r="H17" s="63"/>
      <c r="I17" s="59"/>
    </row>
    <row r="18" spans="1:9" s="8" customFormat="1" ht="16.5" customHeight="1">
      <c r="A18" s="59"/>
      <c r="B18" s="74"/>
      <c r="C18" s="75"/>
      <c r="D18" s="76"/>
      <c r="E18" s="77"/>
      <c r="F18" s="78"/>
      <c r="G18" s="79"/>
      <c r="H18" s="63"/>
      <c r="I18" s="59"/>
    </row>
    <row r="19" spans="1:9" s="8" customFormat="1" ht="12.75">
      <c r="A19" s="59"/>
      <c r="B19" s="80">
        <v>400</v>
      </c>
      <c r="C19" s="467" t="s">
        <v>230</v>
      </c>
      <c r="D19" s="468"/>
      <c r="E19" s="81">
        <f>SUM(E67)</f>
        <v>2805752</v>
      </c>
      <c r="F19" s="72">
        <f>SUM(F67)</f>
        <v>2805751.93</v>
      </c>
      <c r="G19" s="73">
        <f>SUM(F19/E19)</f>
        <v>1</v>
      </c>
      <c r="H19" s="63"/>
      <c r="I19" s="59"/>
    </row>
    <row r="20" spans="1:9" s="3" customFormat="1" ht="14.25" customHeight="1">
      <c r="A20" s="10"/>
      <c r="B20" s="82"/>
      <c r="C20" s="83"/>
      <c r="D20" s="84"/>
      <c r="E20" s="85"/>
      <c r="F20" s="86"/>
      <c r="G20" s="87"/>
      <c r="H20" s="88"/>
      <c r="I20" s="10"/>
    </row>
    <row r="21" spans="1:9" s="3" customFormat="1" ht="14.25" customHeight="1">
      <c r="A21" s="10"/>
      <c r="B21" s="89">
        <v>600</v>
      </c>
      <c r="C21" s="90" t="s">
        <v>32</v>
      </c>
      <c r="D21" s="91"/>
      <c r="E21" s="81">
        <f>SUM(E72+E416)</f>
        <v>781726</v>
      </c>
      <c r="F21" s="92">
        <f>SUM(F72+F416)</f>
        <v>789661.39</v>
      </c>
      <c r="G21" s="73">
        <f>SUM(F21/E21)</f>
        <v>1.0102</v>
      </c>
      <c r="H21" s="93"/>
      <c r="I21" s="10"/>
    </row>
    <row r="22" spans="1:9" s="3" customFormat="1" ht="14.25" customHeight="1">
      <c r="A22" s="10"/>
      <c r="B22" s="9"/>
      <c r="C22" s="94"/>
      <c r="D22" s="95"/>
      <c r="E22" s="96"/>
      <c r="F22" s="97"/>
      <c r="G22" s="98"/>
      <c r="H22" s="93"/>
      <c r="I22" s="10"/>
    </row>
    <row r="23" spans="1:9" s="3" customFormat="1" ht="14.25" customHeight="1">
      <c r="A23" s="10"/>
      <c r="B23" s="89">
        <v>630</v>
      </c>
      <c r="C23" s="90" t="s">
        <v>33</v>
      </c>
      <c r="D23" s="91"/>
      <c r="E23" s="81">
        <f>SUM(E81)</f>
        <v>647720</v>
      </c>
      <c r="F23" s="92">
        <f>SUM(F81)</f>
        <v>646282.61</v>
      </c>
      <c r="G23" s="73">
        <f>SUM(F23/E23)</f>
        <v>0.9978</v>
      </c>
      <c r="H23" s="93"/>
      <c r="I23" s="10"/>
    </row>
    <row r="24" spans="1:9" s="3" customFormat="1" ht="14.25" customHeight="1">
      <c r="A24" s="10"/>
      <c r="B24" s="9"/>
      <c r="C24" s="94"/>
      <c r="D24" s="95"/>
      <c r="E24" s="99"/>
      <c r="F24" s="97"/>
      <c r="G24" s="87"/>
      <c r="H24" s="100"/>
      <c r="I24" s="10"/>
    </row>
    <row r="25" spans="1:9" s="3" customFormat="1" ht="14.25" customHeight="1">
      <c r="A25" s="10"/>
      <c r="B25" s="9">
        <v>700</v>
      </c>
      <c r="C25" s="94" t="s">
        <v>34</v>
      </c>
      <c r="D25" s="95"/>
      <c r="E25" s="96">
        <f>SUM(E87)</f>
        <v>1574478</v>
      </c>
      <c r="F25" s="72">
        <f>SUM(F87)</f>
        <v>2161907.27</v>
      </c>
      <c r="G25" s="73">
        <f>SUM(F25/E25)</f>
        <v>1.3731</v>
      </c>
      <c r="H25" s="93"/>
      <c r="I25" s="10"/>
    </row>
    <row r="26" spans="1:9" s="3" customFormat="1" ht="14.25" customHeight="1">
      <c r="A26" s="10"/>
      <c r="B26" s="101"/>
      <c r="C26" s="102"/>
      <c r="D26" s="103"/>
      <c r="E26" s="104"/>
      <c r="F26" s="97"/>
      <c r="G26" s="87"/>
      <c r="H26" s="88"/>
      <c r="I26" s="10"/>
    </row>
    <row r="27" spans="1:9" s="3" customFormat="1" ht="14.25" customHeight="1">
      <c r="A27" s="10"/>
      <c r="B27" s="89">
        <v>710</v>
      </c>
      <c r="C27" s="90" t="s">
        <v>58</v>
      </c>
      <c r="D27" s="91"/>
      <c r="E27" s="105">
        <f>SUM(E99)</f>
        <v>0</v>
      </c>
      <c r="F27" s="72">
        <f>SUM(F99)</f>
        <v>448.5</v>
      </c>
      <c r="G27" s="73"/>
      <c r="H27" s="106"/>
      <c r="I27" s="10"/>
    </row>
    <row r="28" spans="1:9" s="3" customFormat="1" ht="14.25" customHeight="1">
      <c r="A28" s="10"/>
      <c r="B28" s="101"/>
      <c r="C28" s="102"/>
      <c r="D28" s="103"/>
      <c r="E28" s="104"/>
      <c r="F28" s="97"/>
      <c r="G28" s="87"/>
      <c r="H28" s="88"/>
      <c r="I28" s="10"/>
    </row>
    <row r="29" spans="1:9" s="3" customFormat="1" ht="14.25" customHeight="1">
      <c r="A29" s="10"/>
      <c r="B29" s="89">
        <v>750</v>
      </c>
      <c r="C29" s="90" t="s">
        <v>35</v>
      </c>
      <c r="D29" s="91"/>
      <c r="E29" s="105">
        <f>SUM(E105+E342)</f>
        <v>981842</v>
      </c>
      <c r="F29" s="72">
        <f>SUM(F105+F342)</f>
        <v>773323.2</v>
      </c>
      <c r="G29" s="73">
        <f>SUM(F29/E29)</f>
        <v>0.7876</v>
      </c>
      <c r="H29" s="106"/>
      <c r="I29" s="10"/>
    </row>
    <row r="30" spans="1:9" s="3" customFormat="1" ht="14.25" customHeight="1">
      <c r="A30" s="10"/>
      <c r="B30" s="9"/>
      <c r="C30" s="94"/>
      <c r="D30" s="95"/>
      <c r="E30" s="107"/>
      <c r="F30" s="97"/>
      <c r="G30" s="108"/>
      <c r="H30" s="106"/>
      <c r="I30" s="10"/>
    </row>
    <row r="31" spans="1:9" s="3" customFormat="1" ht="14.25" customHeight="1">
      <c r="A31" s="10"/>
      <c r="B31" s="9">
        <v>751</v>
      </c>
      <c r="C31" s="94" t="s">
        <v>85</v>
      </c>
      <c r="D31" s="95"/>
      <c r="E31" s="107"/>
      <c r="F31" s="97"/>
      <c r="G31" s="108"/>
      <c r="H31" s="106"/>
      <c r="I31" s="10"/>
    </row>
    <row r="32" spans="1:9" s="3" customFormat="1" ht="14.25" customHeight="1">
      <c r="A32" s="10"/>
      <c r="B32" s="9"/>
      <c r="C32" s="94" t="s">
        <v>163</v>
      </c>
      <c r="D32" s="95"/>
      <c r="E32" s="107">
        <f>SUM(E351)</f>
        <v>55151</v>
      </c>
      <c r="F32" s="72">
        <f>SUM(F351)</f>
        <v>55151</v>
      </c>
      <c r="G32" s="73">
        <f>SUM(F32/E32)</f>
        <v>1</v>
      </c>
      <c r="H32" s="106"/>
      <c r="I32" s="10"/>
    </row>
    <row r="33" spans="1:9" s="3" customFormat="1" ht="14.25" customHeight="1">
      <c r="A33" s="10"/>
      <c r="B33" s="109"/>
      <c r="C33" s="102"/>
      <c r="D33" s="103"/>
      <c r="E33" s="110"/>
      <c r="F33" s="97"/>
      <c r="G33" s="111"/>
      <c r="H33" s="112"/>
      <c r="I33" s="10"/>
    </row>
    <row r="34" spans="1:9" s="3" customFormat="1" ht="14.25" customHeight="1">
      <c r="A34" s="10"/>
      <c r="B34" s="9">
        <v>754</v>
      </c>
      <c r="C34" s="94" t="s">
        <v>36</v>
      </c>
      <c r="D34" s="95"/>
      <c r="E34" s="107"/>
      <c r="F34" s="97"/>
      <c r="G34" s="108"/>
      <c r="H34" s="106"/>
      <c r="I34" s="10"/>
    </row>
    <row r="35" spans="1:9" s="3" customFormat="1" ht="14.25" customHeight="1">
      <c r="A35" s="10"/>
      <c r="B35" s="113"/>
      <c r="C35" s="90" t="s">
        <v>44</v>
      </c>
      <c r="D35" s="91"/>
      <c r="E35" s="105">
        <f>SUM(E126)</f>
        <v>30000</v>
      </c>
      <c r="F35" s="72">
        <f>SUM(F126)</f>
        <v>26328.19</v>
      </c>
      <c r="G35" s="73">
        <f>SUM(F35/E35)</f>
        <v>0.8776</v>
      </c>
      <c r="H35" s="106"/>
      <c r="I35" s="10"/>
    </row>
    <row r="36" spans="1:9" s="3" customFormat="1" ht="14.25" customHeight="1">
      <c r="A36" s="10"/>
      <c r="B36" s="9"/>
      <c r="C36" s="94"/>
      <c r="D36" s="95"/>
      <c r="E36" s="107"/>
      <c r="F36" s="97"/>
      <c r="G36" s="108"/>
      <c r="H36" s="106"/>
      <c r="I36" s="10"/>
    </row>
    <row r="37" spans="1:9" s="3" customFormat="1" ht="14.25" customHeight="1">
      <c r="A37" s="10"/>
      <c r="B37" s="9">
        <v>756</v>
      </c>
      <c r="C37" s="94" t="s">
        <v>86</v>
      </c>
      <c r="D37" s="95"/>
      <c r="E37" s="107"/>
      <c r="F37" s="97"/>
      <c r="G37" s="108"/>
      <c r="H37" s="106"/>
      <c r="I37" s="10"/>
    </row>
    <row r="38" spans="1:9" s="3" customFormat="1" ht="14.25" customHeight="1">
      <c r="A38" s="10"/>
      <c r="B38" s="9"/>
      <c r="C38" s="94" t="s">
        <v>87</v>
      </c>
      <c r="D38" s="95"/>
      <c r="E38" s="10"/>
      <c r="F38" s="114"/>
      <c r="G38" s="111"/>
      <c r="H38" s="106"/>
      <c r="I38" s="10"/>
    </row>
    <row r="39" spans="1:9" s="3" customFormat="1" ht="14.25" customHeight="1">
      <c r="A39" s="10"/>
      <c r="B39" s="9"/>
      <c r="C39" s="94" t="s">
        <v>195</v>
      </c>
      <c r="D39" s="95"/>
      <c r="E39" s="107">
        <f>SUM(E137)</f>
        <v>56565874</v>
      </c>
      <c r="F39" s="72">
        <f>SUM(F137)</f>
        <v>65720719.82</v>
      </c>
      <c r="G39" s="73">
        <f>SUM(F39/E39)</f>
        <v>1.1618</v>
      </c>
      <c r="H39" s="106"/>
      <c r="I39" s="10"/>
    </row>
    <row r="40" spans="1:9" s="3" customFormat="1" ht="14.25" customHeight="1">
      <c r="A40" s="10"/>
      <c r="B40" s="101"/>
      <c r="C40" s="102"/>
      <c r="D40" s="103"/>
      <c r="E40" s="115"/>
      <c r="F40" s="97"/>
      <c r="G40" s="108"/>
      <c r="H40" s="106"/>
      <c r="I40" s="10"/>
    </row>
    <row r="41" spans="1:9" s="3" customFormat="1" ht="14.25" customHeight="1">
      <c r="A41" s="10"/>
      <c r="B41" s="116">
        <v>758</v>
      </c>
      <c r="C41" s="90" t="s">
        <v>46</v>
      </c>
      <c r="D41" s="91"/>
      <c r="E41" s="105">
        <f>SUM(E189,)</f>
        <v>15272961</v>
      </c>
      <c r="F41" s="72">
        <f>SUM(F189,)</f>
        <v>15561871.3</v>
      </c>
      <c r="G41" s="73">
        <f>SUM(F41/E41)</f>
        <v>1.0189</v>
      </c>
      <c r="H41" s="106"/>
      <c r="I41" s="10"/>
    </row>
    <row r="42" spans="1:9" s="3" customFormat="1" ht="14.25" customHeight="1">
      <c r="A42" s="10"/>
      <c r="B42" s="117"/>
      <c r="C42" s="94"/>
      <c r="D42" s="95"/>
      <c r="E42" s="107"/>
      <c r="F42" s="97"/>
      <c r="G42" s="108"/>
      <c r="H42" s="106"/>
      <c r="I42" s="10"/>
    </row>
    <row r="43" spans="1:9" s="3" customFormat="1" ht="14.25" customHeight="1">
      <c r="A43" s="10"/>
      <c r="B43" s="117">
        <v>801</v>
      </c>
      <c r="C43" s="94" t="s">
        <v>47</v>
      </c>
      <c r="D43" s="95"/>
      <c r="E43" s="107">
        <f>SUM(E203)</f>
        <v>656860</v>
      </c>
      <c r="F43" s="72">
        <f>SUM(F203)</f>
        <v>471622.36</v>
      </c>
      <c r="G43" s="73">
        <f>SUM(F43/E43)</f>
        <v>0.718</v>
      </c>
      <c r="H43" s="106"/>
      <c r="I43" s="10"/>
    </row>
    <row r="44" spans="1:9" s="3" customFormat="1" ht="14.25" customHeight="1">
      <c r="A44" s="10"/>
      <c r="B44" s="118"/>
      <c r="C44" s="102"/>
      <c r="D44" s="103"/>
      <c r="E44" s="115"/>
      <c r="F44" s="97"/>
      <c r="G44" s="108"/>
      <c r="H44" s="106"/>
      <c r="I44" s="10"/>
    </row>
    <row r="45" spans="1:9" s="3" customFormat="1" ht="14.25" customHeight="1">
      <c r="A45" s="10"/>
      <c r="B45" s="116">
        <v>851</v>
      </c>
      <c r="C45" s="90" t="s">
        <v>48</v>
      </c>
      <c r="D45" s="91"/>
      <c r="E45" s="105">
        <f>SUM(E235+E366)</f>
        <v>5326</v>
      </c>
      <c r="F45" s="72">
        <f>SUM(F235+F366)</f>
        <v>4835.02</v>
      </c>
      <c r="G45" s="73">
        <f>SUM(F45/E45)</f>
        <v>0.9078</v>
      </c>
      <c r="H45" s="106"/>
      <c r="I45" s="10"/>
    </row>
    <row r="46" spans="1:9" s="3" customFormat="1" ht="14.25" customHeight="1">
      <c r="A46" s="10"/>
      <c r="B46" s="117"/>
      <c r="C46" s="94"/>
      <c r="D46" s="95"/>
      <c r="E46" s="107"/>
      <c r="F46" s="97"/>
      <c r="G46" s="108"/>
      <c r="H46" s="106"/>
      <c r="I46" s="10"/>
    </row>
    <row r="47" spans="1:9" s="3" customFormat="1" ht="14.25" customHeight="1">
      <c r="A47" s="10"/>
      <c r="B47" s="119">
        <v>852</v>
      </c>
      <c r="C47" s="120" t="s">
        <v>193</v>
      </c>
      <c r="D47" s="121"/>
      <c r="E47" s="122">
        <f>SUM(E242+E373)+E436</f>
        <v>11470362</v>
      </c>
      <c r="F47" s="123">
        <f>SUM(F242+F373)+F436</f>
        <v>10936177.97</v>
      </c>
      <c r="G47" s="73">
        <f>SUM(F47/E47)</f>
        <v>0.9534</v>
      </c>
      <c r="H47" s="106"/>
      <c r="I47" s="10"/>
    </row>
    <row r="48" spans="1:9" s="3" customFormat="1" ht="14.25" customHeight="1">
      <c r="A48" s="10"/>
      <c r="B48" s="117"/>
      <c r="C48" s="94"/>
      <c r="D48" s="95"/>
      <c r="E48" s="107"/>
      <c r="F48" s="97"/>
      <c r="G48" s="108"/>
      <c r="H48" s="106"/>
      <c r="I48" s="10"/>
    </row>
    <row r="49" spans="1:9" s="3" customFormat="1" ht="14.25" customHeight="1">
      <c r="A49" s="10"/>
      <c r="B49" s="116">
        <v>853</v>
      </c>
      <c r="C49" s="90" t="s">
        <v>55</v>
      </c>
      <c r="D49" s="91"/>
      <c r="E49" s="124">
        <f>SUM(E264)</f>
        <v>8952</v>
      </c>
      <c r="F49" s="72">
        <f>SUM(F264)</f>
        <v>8951.97</v>
      </c>
      <c r="G49" s="73">
        <f>SUM(F49/E49)</f>
        <v>1</v>
      </c>
      <c r="H49" s="106"/>
      <c r="I49" s="10"/>
    </row>
    <row r="50" spans="1:9" s="3" customFormat="1" ht="14.25" customHeight="1">
      <c r="A50" s="10"/>
      <c r="B50" s="117"/>
      <c r="C50" s="94"/>
      <c r="D50" s="95"/>
      <c r="E50" s="107"/>
      <c r="F50" s="97"/>
      <c r="G50" s="108"/>
      <c r="H50" s="106"/>
      <c r="I50" s="10"/>
    </row>
    <row r="51" spans="1:9" s="3" customFormat="1" ht="14.25" customHeight="1">
      <c r="A51" s="10"/>
      <c r="B51" s="117">
        <v>854</v>
      </c>
      <c r="C51" s="94" t="s">
        <v>49</v>
      </c>
      <c r="D51" s="95"/>
      <c r="E51" s="107">
        <f>SUM(E269)</f>
        <v>259405</v>
      </c>
      <c r="F51" s="72">
        <f>SUM(F269)</f>
        <v>253797.43</v>
      </c>
      <c r="G51" s="73">
        <f>SUM(F51/E51)</f>
        <v>0.9784</v>
      </c>
      <c r="H51" s="106"/>
      <c r="I51" s="10"/>
    </row>
    <row r="52" spans="1:9" s="3" customFormat="1" ht="14.25" customHeight="1">
      <c r="A52" s="10"/>
      <c r="B52" s="118"/>
      <c r="C52" s="102"/>
      <c r="D52" s="103"/>
      <c r="E52" s="115"/>
      <c r="F52" s="97"/>
      <c r="G52" s="108"/>
      <c r="H52" s="106"/>
      <c r="I52" s="10"/>
    </row>
    <row r="53" spans="1:9" s="3" customFormat="1" ht="14.25" customHeight="1">
      <c r="A53" s="10"/>
      <c r="B53" s="116">
        <v>900</v>
      </c>
      <c r="C53" s="90" t="s">
        <v>231</v>
      </c>
      <c r="D53" s="91"/>
      <c r="E53" s="105">
        <f>SUM(E274,)</f>
        <v>5555103</v>
      </c>
      <c r="F53" s="72">
        <f>SUM(F274,)</f>
        <v>5653030.03</v>
      </c>
      <c r="G53" s="73">
        <f>SUM(F53/E53)</f>
        <v>1.0176</v>
      </c>
      <c r="H53" s="106"/>
      <c r="I53" s="10"/>
    </row>
    <row r="54" spans="1:9" s="3" customFormat="1" ht="14.25" customHeight="1">
      <c r="A54" s="10"/>
      <c r="B54" s="9"/>
      <c r="C54" s="94"/>
      <c r="D54" s="95"/>
      <c r="E54" s="107"/>
      <c r="F54" s="97"/>
      <c r="G54" s="108"/>
      <c r="H54" s="106"/>
      <c r="I54" s="10"/>
    </row>
    <row r="55" spans="1:9" s="3" customFormat="1" ht="14.25" customHeight="1">
      <c r="A55" s="10"/>
      <c r="B55" s="89">
        <v>921</v>
      </c>
      <c r="C55" s="90" t="s">
        <v>138</v>
      </c>
      <c r="D55" s="91"/>
      <c r="E55" s="105">
        <f>SUM(E307)</f>
        <v>33349</v>
      </c>
      <c r="F55" s="72">
        <f>SUM(F307)</f>
        <v>33387.64</v>
      </c>
      <c r="G55" s="73">
        <f>SUM(F55/E55)</f>
        <v>1.0012</v>
      </c>
      <c r="H55" s="106"/>
      <c r="I55" s="10"/>
    </row>
    <row r="56" spans="1:9" s="3" customFormat="1" ht="14.25" customHeight="1">
      <c r="A56" s="10"/>
      <c r="B56" s="9"/>
      <c r="C56" s="94"/>
      <c r="D56" s="95"/>
      <c r="E56" s="107"/>
      <c r="F56" s="97"/>
      <c r="G56" s="108"/>
      <c r="H56" s="106"/>
      <c r="I56" s="10"/>
    </row>
    <row r="57" spans="1:9" s="3" customFormat="1" ht="14.25" customHeight="1" thickBot="1">
      <c r="A57" s="10"/>
      <c r="B57" s="9">
        <v>926</v>
      </c>
      <c r="C57" s="94" t="s">
        <v>165</v>
      </c>
      <c r="D57" s="95"/>
      <c r="E57" s="107">
        <f>SUM(E319)</f>
        <v>132265</v>
      </c>
      <c r="F57" s="97">
        <f>SUM(F319)</f>
        <v>30000</v>
      </c>
      <c r="G57" s="125">
        <f>SUM(F57/E57)</f>
        <v>0.2268</v>
      </c>
      <c r="H57" s="106"/>
      <c r="I57" s="10"/>
    </row>
    <row r="58" spans="1:9" s="3" customFormat="1" ht="14.25" customHeight="1">
      <c r="A58" s="10"/>
      <c r="B58" s="126"/>
      <c r="C58" s="127"/>
      <c r="D58" s="128"/>
      <c r="E58" s="129"/>
      <c r="F58" s="130"/>
      <c r="G58" s="131"/>
      <c r="H58" s="106"/>
      <c r="I58" s="10"/>
    </row>
    <row r="59" spans="1:9" s="3" customFormat="1" ht="15.75" customHeight="1" thickBot="1">
      <c r="A59" s="10"/>
      <c r="B59" s="132"/>
      <c r="C59" s="133" t="s">
        <v>50</v>
      </c>
      <c r="D59" s="134"/>
      <c r="E59" s="135">
        <f>SUM(E16:E57)</f>
        <v>96842727.3</v>
      </c>
      <c r="F59" s="136">
        <f>SUM(F16:F57)</f>
        <v>105938848.93</v>
      </c>
      <c r="G59" s="137">
        <f>SUM(F59/E59)</f>
        <v>1.0939</v>
      </c>
      <c r="H59" s="138"/>
      <c r="I59" s="138"/>
    </row>
    <row r="60" spans="1:9" s="3" customFormat="1" ht="14.25" customHeight="1">
      <c r="A60" s="10"/>
      <c r="B60" s="139"/>
      <c r="C60" s="140"/>
      <c r="D60" s="141"/>
      <c r="E60" s="142"/>
      <c r="F60" s="142"/>
      <c r="G60" s="142"/>
      <c r="H60" s="142"/>
      <c r="I60" s="10"/>
    </row>
    <row r="61" spans="1:9" s="3" customFormat="1" ht="14.25" customHeight="1">
      <c r="A61" s="469" t="s">
        <v>88</v>
      </c>
      <c r="B61" s="469"/>
      <c r="C61" s="469"/>
      <c r="D61" s="469"/>
      <c r="E61" s="469"/>
      <c r="F61" s="469"/>
      <c r="G61" s="469"/>
      <c r="I61" s="10"/>
    </row>
    <row r="62" spans="1:9" s="3" customFormat="1" ht="14.25" customHeight="1" thickBot="1">
      <c r="A62" s="469"/>
      <c r="B62" s="469"/>
      <c r="C62" s="469"/>
      <c r="D62" s="469"/>
      <c r="E62" s="469"/>
      <c r="F62" s="469"/>
      <c r="G62" s="469"/>
      <c r="I62" s="10"/>
    </row>
    <row r="63" spans="1:9" s="145" customFormat="1" ht="14.25" customHeight="1">
      <c r="A63" s="470" t="s">
        <v>30</v>
      </c>
      <c r="B63" s="482" t="s">
        <v>51</v>
      </c>
      <c r="C63" s="482" t="s">
        <v>149</v>
      </c>
      <c r="D63" s="482" t="s">
        <v>52</v>
      </c>
      <c r="E63" s="480" t="s">
        <v>3</v>
      </c>
      <c r="F63" s="482" t="s">
        <v>177</v>
      </c>
      <c r="G63" s="465" t="s">
        <v>89</v>
      </c>
      <c r="H63" s="143"/>
      <c r="I63" s="144"/>
    </row>
    <row r="64" spans="1:9" s="147" customFormat="1" ht="14.25" customHeight="1">
      <c r="A64" s="464"/>
      <c r="B64" s="483"/>
      <c r="C64" s="483"/>
      <c r="D64" s="483"/>
      <c r="E64" s="481"/>
      <c r="F64" s="483"/>
      <c r="G64" s="466"/>
      <c r="H64" s="146"/>
      <c r="I64" s="146"/>
    </row>
    <row r="65" spans="1:9" s="8" customFormat="1" ht="14.25" customHeight="1" thickBot="1">
      <c r="A65" s="24">
        <v>1</v>
      </c>
      <c r="B65" s="25">
        <v>2</v>
      </c>
      <c r="C65" s="148">
        <v>3</v>
      </c>
      <c r="D65" s="25">
        <v>4</v>
      </c>
      <c r="E65" s="60">
        <v>5</v>
      </c>
      <c r="F65" s="61">
        <v>6</v>
      </c>
      <c r="G65" s="149">
        <v>7</v>
      </c>
      <c r="H65" s="63"/>
      <c r="I65" s="59"/>
    </row>
    <row r="66" spans="1:9" s="155" customFormat="1" ht="14.25" customHeight="1">
      <c r="A66" s="74"/>
      <c r="B66" s="78"/>
      <c r="C66" s="150"/>
      <c r="D66" s="78"/>
      <c r="E66" s="77"/>
      <c r="F66" s="151"/>
      <c r="G66" s="152"/>
      <c r="H66" s="153"/>
      <c r="I66" s="154"/>
    </row>
    <row r="67" spans="1:9" s="55" customFormat="1" ht="27.75" customHeight="1">
      <c r="A67" s="156">
        <v>400</v>
      </c>
      <c r="B67" s="157"/>
      <c r="C67" s="158"/>
      <c r="D67" s="159" t="s">
        <v>90</v>
      </c>
      <c r="E67" s="160">
        <f>SUM(E69)</f>
        <v>2805752</v>
      </c>
      <c r="F67" s="161">
        <f>SUM(F69)</f>
        <v>2805751.93</v>
      </c>
      <c r="G67" s="162">
        <f>SUM(F67/E67)</f>
        <v>1</v>
      </c>
      <c r="H67" s="58"/>
      <c r="I67" s="57"/>
    </row>
    <row r="68" spans="1:9" s="55" customFormat="1" ht="14.25" customHeight="1">
      <c r="A68" s="163"/>
      <c r="B68" s="164"/>
      <c r="C68" s="165"/>
      <c r="D68" s="164"/>
      <c r="E68" s="166"/>
      <c r="F68" s="167"/>
      <c r="G68" s="168"/>
      <c r="H68" s="58"/>
      <c r="I68" s="57"/>
    </row>
    <row r="69" spans="1:9" s="55" customFormat="1" ht="14.25" customHeight="1">
      <c r="A69" s="163"/>
      <c r="B69" s="164">
        <v>40002</v>
      </c>
      <c r="C69" s="158"/>
      <c r="D69" s="169" t="s">
        <v>134</v>
      </c>
      <c r="E69" s="160">
        <f>SUM(E70)</f>
        <v>2805752</v>
      </c>
      <c r="F69" s="161">
        <f>SUM(F70)</f>
        <v>2805751.93</v>
      </c>
      <c r="G69" s="162">
        <f>SUM(F69/E69)</f>
        <v>1</v>
      </c>
      <c r="H69" s="58"/>
      <c r="I69" s="57"/>
    </row>
    <row r="70" spans="1:9" s="55" customFormat="1" ht="43.5" customHeight="1" thickBot="1">
      <c r="A70" s="170"/>
      <c r="B70" s="171"/>
      <c r="C70" s="172" t="s">
        <v>179</v>
      </c>
      <c r="D70" s="173" t="s">
        <v>59</v>
      </c>
      <c r="E70" s="174">
        <v>2805752</v>
      </c>
      <c r="F70" s="175">
        <v>2805751.93</v>
      </c>
      <c r="G70" s="176">
        <f>SUM(F70/E70)</f>
        <v>1</v>
      </c>
      <c r="H70" s="58"/>
      <c r="I70" s="57"/>
    </row>
    <row r="71" spans="1:9" s="23" customFormat="1" ht="14.25" customHeight="1" thickTop="1">
      <c r="A71" s="177"/>
      <c r="B71" s="178"/>
      <c r="C71" s="179"/>
      <c r="D71" s="178"/>
      <c r="E71" s="112"/>
      <c r="F71" s="178"/>
      <c r="G71" s="180"/>
      <c r="H71" s="22"/>
      <c r="I71" s="22"/>
    </row>
    <row r="72" spans="1:9" s="23" customFormat="1" ht="14.25" customHeight="1">
      <c r="A72" s="9">
        <v>600</v>
      </c>
      <c r="B72" s="181"/>
      <c r="C72" s="182"/>
      <c r="D72" s="181" t="s">
        <v>32</v>
      </c>
      <c r="E72" s="105">
        <f>SUM(E74)+E77</f>
        <v>531726</v>
      </c>
      <c r="F72" s="42">
        <f>SUM(F74)+F77</f>
        <v>539661.39</v>
      </c>
      <c r="G72" s="162">
        <f>SUM(F72/E72)</f>
        <v>1.0149</v>
      </c>
      <c r="H72" s="22"/>
      <c r="I72" s="22"/>
    </row>
    <row r="73" spans="1:9" s="23" customFormat="1" ht="14.25" customHeight="1">
      <c r="A73" s="9"/>
      <c r="B73" s="183"/>
      <c r="C73" s="184"/>
      <c r="D73" s="183"/>
      <c r="E73" s="139"/>
      <c r="F73" s="97"/>
      <c r="G73" s="185"/>
      <c r="H73" s="22"/>
      <c r="I73" s="22"/>
    </row>
    <row r="74" spans="1:9" s="23" customFormat="1" ht="14.25" customHeight="1">
      <c r="A74" s="9"/>
      <c r="B74" s="35">
        <v>60014</v>
      </c>
      <c r="C74" s="186"/>
      <c r="D74" s="181" t="s">
        <v>164</v>
      </c>
      <c r="E74" s="105">
        <f>SUM(E75)</f>
        <v>0</v>
      </c>
      <c r="F74" s="72">
        <f>SUM(F75)</f>
        <v>4824.72</v>
      </c>
      <c r="G74" s="162"/>
      <c r="H74" s="22"/>
      <c r="I74" s="22"/>
    </row>
    <row r="75" spans="1:9" s="23" customFormat="1" ht="34.5" customHeight="1">
      <c r="A75" s="9"/>
      <c r="B75" s="33"/>
      <c r="C75" s="187" t="s">
        <v>255</v>
      </c>
      <c r="D75" s="27" t="s">
        <v>256</v>
      </c>
      <c r="E75" s="188">
        <v>0</v>
      </c>
      <c r="F75" s="189">
        <v>4824.72</v>
      </c>
      <c r="G75" s="190"/>
      <c r="H75" s="22"/>
      <c r="I75" s="22"/>
    </row>
    <row r="76" spans="1:9" s="7" customFormat="1" ht="14.25" customHeight="1">
      <c r="A76" s="191"/>
      <c r="B76" s="35"/>
      <c r="C76" s="39"/>
      <c r="D76" s="192"/>
      <c r="E76" s="96"/>
      <c r="F76" s="97"/>
      <c r="G76" s="193"/>
      <c r="H76" s="96"/>
      <c r="I76" s="139"/>
    </row>
    <row r="77" spans="1:9" s="7" customFormat="1" ht="14.25" customHeight="1">
      <c r="A77" s="191"/>
      <c r="B77" s="37">
        <v>60016</v>
      </c>
      <c r="C77" s="40"/>
      <c r="D77" s="194" t="s">
        <v>135</v>
      </c>
      <c r="E77" s="81">
        <f>SUM(E78:E79)</f>
        <v>531726</v>
      </c>
      <c r="F77" s="72">
        <f>SUM(F78:F79)</f>
        <v>534836.67</v>
      </c>
      <c r="G77" s="162">
        <f>SUM(F77/E77)</f>
        <v>1.0059</v>
      </c>
      <c r="H77" s="96"/>
      <c r="I77" s="139"/>
    </row>
    <row r="78" spans="1:9" s="7" customFormat="1" ht="25.5" customHeight="1">
      <c r="A78" s="191"/>
      <c r="B78" s="37"/>
      <c r="C78" s="45" t="s">
        <v>205</v>
      </c>
      <c r="D78" s="195" t="s">
        <v>234</v>
      </c>
      <c r="E78" s="196">
        <v>0</v>
      </c>
      <c r="F78" s="189">
        <v>3110.71</v>
      </c>
      <c r="G78" s="162"/>
      <c r="H78" s="96"/>
      <c r="I78" s="139"/>
    </row>
    <row r="79" spans="1:9" s="7" customFormat="1" ht="43.5" customHeight="1" thickBot="1">
      <c r="A79" s="197"/>
      <c r="B79" s="198"/>
      <c r="C79" s="172" t="s">
        <v>179</v>
      </c>
      <c r="D79" s="173" t="s">
        <v>59</v>
      </c>
      <c r="E79" s="199">
        <v>531726</v>
      </c>
      <c r="F79" s="200">
        <v>531725.96</v>
      </c>
      <c r="G79" s="201">
        <f>SUM(F79/E79)</f>
        <v>1</v>
      </c>
      <c r="H79" s="96"/>
      <c r="I79" s="139"/>
    </row>
    <row r="80" spans="1:9" s="7" customFormat="1" ht="14.25" customHeight="1" thickTop="1">
      <c r="A80" s="191"/>
      <c r="B80" s="35"/>
      <c r="C80" s="39"/>
      <c r="D80" s="202"/>
      <c r="E80" s="96"/>
      <c r="F80" s="97"/>
      <c r="G80" s="193"/>
      <c r="H80" s="96"/>
      <c r="I80" s="139"/>
    </row>
    <row r="81" spans="1:9" s="7" customFormat="1" ht="14.25" customHeight="1">
      <c r="A81" s="191">
        <v>630</v>
      </c>
      <c r="B81" s="203"/>
      <c r="C81" s="40"/>
      <c r="D81" s="194" t="s">
        <v>33</v>
      </c>
      <c r="E81" s="81">
        <f>SUM(E83)</f>
        <v>647720</v>
      </c>
      <c r="F81" s="92">
        <f>SUM(F83)</f>
        <v>646282.61</v>
      </c>
      <c r="G81" s="162">
        <f>SUM(F81/E81)</f>
        <v>0.9978</v>
      </c>
      <c r="H81" s="96"/>
      <c r="I81" s="139"/>
    </row>
    <row r="82" spans="1:9" s="7" customFormat="1" ht="14.25" customHeight="1">
      <c r="A82" s="191"/>
      <c r="B82" s="35"/>
      <c r="C82" s="39"/>
      <c r="D82" s="192"/>
      <c r="E82" s="96"/>
      <c r="F82" s="97"/>
      <c r="G82" s="193"/>
      <c r="H82" s="96"/>
      <c r="I82" s="139"/>
    </row>
    <row r="83" spans="1:9" s="7" customFormat="1" ht="14.25" customHeight="1">
      <c r="A83" s="191"/>
      <c r="B83" s="37">
        <v>63003</v>
      </c>
      <c r="C83" s="40"/>
      <c r="D83" s="194" t="s">
        <v>136</v>
      </c>
      <c r="E83" s="81">
        <f>SUM(E84:E85)</f>
        <v>647720</v>
      </c>
      <c r="F83" s="92">
        <f>SUM(F84:F85)</f>
        <v>646282.61</v>
      </c>
      <c r="G83" s="162">
        <f>SUM(F83/E83)</f>
        <v>0.9978</v>
      </c>
      <c r="H83" s="96"/>
      <c r="I83" s="139"/>
    </row>
    <row r="84" spans="1:9" s="7" customFormat="1" ht="34.5" customHeight="1">
      <c r="A84" s="191"/>
      <c r="B84" s="37"/>
      <c r="C84" s="41">
        <v>2440</v>
      </c>
      <c r="D84" s="204" t="s">
        <v>70</v>
      </c>
      <c r="E84" s="196">
        <v>100000</v>
      </c>
      <c r="F84" s="189">
        <v>98562.37</v>
      </c>
      <c r="G84" s="190">
        <f>SUM(F84/E84)</f>
        <v>0.9856</v>
      </c>
      <c r="H84" s="96"/>
      <c r="I84" s="139"/>
    </row>
    <row r="85" spans="1:9" s="7" customFormat="1" ht="43.5" customHeight="1" thickBot="1">
      <c r="A85" s="197"/>
      <c r="B85" s="198"/>
      <c r="C85" s="172" t="s">
        <v>179</v>
      </c>
      <c r="D85" s="173" t="s">
        <v>59</v>
      </c>
      <c r="E85" s="199">
        <v>547720</v>
      </c>
      <c r="F85" s="200">
        <v>547720.24</v>
      </c>
      <c r="G85" s="201">
        <f>SUM(F85/E85)</f>
        <v>1</v>
      </c>
      <c r="H85" s="96"/>
      <c r="I85" s="139"/>
    </row>
    <row r="86" spans="1:9" s="7" customFormat="1" ht="14.25" customHeight="1" thickTop="1">
      <c r="A86" s="191"/>
      <c r="B86" s="35"/>
      <c r="C86" s="39"/>
      <c r="D86" s="202"/>
      <c r="E86" s="96"/>
      <c r="F86" s="97"/>
      <c r="G86" s="193"/>
      <c r="H86" s="96"/>
      <c r="I86" s="139"/>
    </row>
    <row r="87" spans="1:9" s="7" customFormat="1" ht="14.25" customHeight="1">
      <c r="A87" s="9">
        <v>700</v>
      </c>
      <c r="B87" s="203"/>
      <c r="C87" s="40"/>
      <c r="D87" s="194" t="s">
        <v>34</v>
      </c>
      <c r="E87" s="81">
        <f>SUM(E89+E92)</f>
        <v>1574478</v>
      </c>
      <c r="F87" s="72">
        <f>SUM(F89+F92)</f>
        <v>2161907.27</v>
      </c>
      <c r="G87" s="162">
        <f>SUM(F87/E87)</f>
        <v>1.3731</v>
      </c>
      <c r="H87" s="107"/>
      <c r="I87" s="139"/>
    </row>
    <row r="88" spans="1:9" s="7" customFormat="1" ht="14.25" customHeight="1">
      <c r="A88" s="9"/>
      <c r="B88" s="35"/>
      <c r="C88" s="39"/>
      <c r="D88" s="202"/>
      <c r="E88" s="96"/>
      <c r="F88" s="97"/>
      <c r="G88" s="193"/>
      <c r="H88" s="107"/>
      <c r="I88" s="139"/>
    </row>
    <row r="89" spans="1:9" s="7" customFormat="1" ht="14.25" customHeight="1">
      <c r="A89" s="9"/>
      <c r="B89" s="35">
        <v>70001</v>
      </c>
      <c r="C89" s="40"/>
      <c r="D89" s="194" t="s">
        <v>131</v>
      </c>
      <c r="E89" s="81">
        <f>SUM(E90)</f>
        <v>41828</v>
      </c>
      <c r="F89" s="72">
        <f>SUM(F90)</f>
        <v>41827.88</v>
      </c>
      <c r="G89" s="162">
        <f>SUM(F89/E89)</f>
        <v>1</v>
      </c>
      <c r="H89" s="107"/>
      <c r="I89" s="139"/>
    </row>
    <row r="90" spans="1:9" s="7" customFormat="1" ht="25.5" customHeight="1">
      <c r="A90" s="9"/>
      <c r="B90" s="33"/>
      <c r="C90" s="205" t="s">
        <v>178</v>
      </c>
      <c r="D90" s="204" t="s">
        <v>180</v>
      </c>
      <c r="E90" s="206">
        <v>41828</v>
      </c>
      <c r="F90" s="72">
        <v>41827.88</v>
      </c>
      <c r="G90" s="190">
        <f>SUM(F90/E90)</f>
        <v>1</v>
      </c>
      <c r="H90" s="107"/>
      <c r="I90" s="139"/>
    </row>
    <row r="91" spans="1:9" s="7" customFormat="1" ht="14.25" customHeight="1">
      <c r="A91" s="9"/>
      <c r="B91" s="35"/>
      <c r="C91" s="39"/>
      <c r="D91" s="202"/>
      <c r="E91" s="96"/>
      <c r="F91" s="97"/>
      <c r="G91" s="193"/>
      <c r="H91" s="107"/>
      <c r="I91" s="139"/>
    </row>
    <row r="92" spans="1:9" s="7" customFormat="1" ht="14.25" customHeight="1">
      <c r="A92" s="9"/>
      <c r="B92" s="35">
        <v>70005</v>
      </c>
      <c r="C92" s="40"/>
      <c r="D92" s="194" t="s">
        <v>137</v>
      </c>
      <c r="E92" s="81">
        <f>SUM(E93:E97)</f>
        <v>1532650</v>
      </c>
      <c r="F92" s="72">
        <f>SUM(F93:F97)</f>
        <v>2120079.39</v>
      </c>
      <c r="G92" s="162">
        <f aca="true" t="shared" si="0" ref="G92:G97">SUM(F92/E92)</f>
        <v>1.3833</v>
      </c>
      <c r="H92" s="107"/>
      <c r="I92" s="139"/>
    </row>
    <row r="93" spans="1:9" s="7" customFormat="1" ht="25.5" customHeight="1">
      <c r="A93" s="9"/>
      <c r="B93" s="35"/>
      <c r="C93" s="205" t="s">
        <v>203</v>
      </c>
      <c r="D93" s="204" t="s">
        <v>233</v>
      </c>
      <c r="E93" s="206">
        <v>89200</v>
      </c>
      <c r="F93" s="72">
        <v>103338.28</v>
      </c>
      <c r="G93" s="190">
        <f t="shared" si="0"/>
        <v>1.1585</v>
      </c>
      <c r="H93" s="107"/>
      <c r="I93" s="139"/>
    </row>
    <row r="94" spans="1:9" s="7" customFormat="1" ht="34.5" customHeight="1">
      <c r="A94" s="9"/>
      <c r="B94" s="35"/>
      <c r="C94" s="205" t="s">
        <v>155</v>
      </c>
      <c r="D94" s="204" t="s">
        <v>156</v>
      </c>
      <c r="E94" s="207">
        <v>51000</v>
      </c>
      <c r="F94" s="189">
        <v>48168.44</v>
      </c>
      <c r="G94" s="190">
        <f t="shared" si="0"/>
        <v>0.9445</v>
      </c>
      <c r="H94" s="107"/>
      <c r="I94" s="139"/>
    </row>
    <row r="95" spans="1:9" s="7" customFormat="1" ht="25.5" customHeight="1">
      <c r="A95" s="9"/>
      <c r="B95" s="35"/>
      <c r="C95" s="208" t="s">
        <v>181</v>
      </c>
      <c r="D95" s="195" t="s">
        <v>182</v>
      </c>
      <c r="E95" s="207">
        <v>1388000</v>
      </c>
      <c r="F95" s="189">
        <v>1958390.68</v>
      </c>
      <c r="G95" s="190">
        <f t="shared" si="0"/>
        <v>1.4109</v>
      </c>
      <c r="H95" s="107"/>
      <c r="I95" s="139"/>
    </row>
    <row r="96" spans="1:9" s="7" customFormat="1" ht="25.5" customHeight="1">
      <c r="A96" s="9"/>
      <c r="B96" s="35"/>
      <c r="C96" s="208" t="s">
        <v>204</v>
      </c>
      <c r="D96" s="195" t="s">
        <v>241</v>
      </c>
      <c r="E96" s="207">
        <v>1450</v>
      </c>
      <c r="F96" s="189">
        <v>2533.07</v>
      </c>
      <c r="G96" s="190">
        <f t="shared" si="0"/>
        <v>1.7469</v>
      </c>
      <c r="H96" s="107"/>
      <c r="I96" s="139"/>
    </row>
    <row r="97" spans="1:9" s="7" customFormat="1" ht="25.5" customHeight="1" thickBot="1">
      <c r="A97" s="209"/>
      <c r="B97" s="210"/>
      <c r="C97" s="211" t="s">
        <v>205</v>
      </c>
      <c r="D97" s="212" t="s">
        <v>234</v>
      </c>
      <c r="E97" s="199">
        <v>3000</v>
      </c>
      <c r="F97" s="200">
        <v>7648.92</v>
      </c>
      <c r="G97" s="176">
        <f t="shared" si="0"/>
        <v>2.5496</v>
      </c>
      <c r="H97" s="107"/>
      <c r="I97" s="139"/>
    </row>
    <row r="98" spans="1:9" s="7" customFormat="1" ht="14.25" customHeight="1" thickTop="1">
      <c r="A98" s="9"/>
      <c r="B98" s="35"/>
      <c r="C98" s="213"/>
      <c r="D98" s="214"/>
      <c r="E98" s="96"/>
      <c r="F98" s="215"/>
      <c r="G98" s="216"/>
      <c r="H98" s="107"/>
      <c r="I98" s="139"/>
    </row>
    <row r="99" spans="1:9" s="7" customFormat="1" ht="14.25" customHeight="1">
      <c r="A99" s="9">
        <v>710</v>
      </c>
      <c r="B99" s="33"/>
      <c r="C99" s="217"/>
      <c r="D99" s="194" t="s">
        <v>58</v>
      </c>
      <c r="E99" s="81">
        <f>SUM(E101)</f>
        <v>0</v>
      </c>
      <c r="F99" s="218">
        <f>SUM(F101)</f>
        <v>448.5</v>
      </c>
      <c r="G99" s="162"/>
      <c r="H99" s="107"/>
      <c r="I99" s="139"/>
    </row>
    <row r="100" spans="1:9" s="7" customFormat="1" ht="14.25" customHeight="1">
      <c r="A100" s="9"/>
      <c r="B100" s="35"/>
      <c r="C100" s="219"/>
      <c r="D100" s="202"/>
      <c r="E100" s="96"/>
      <c r="F100" s="97"/>
      <c r="G100" s="193"/>
      <c r="H100" s="107"/>
      <c r="I100" s="139"/>
    </row>
    <row r="101" spans="1:9" s="7" customFormat="1" ht="14.25" customHeight="1">
      <c r="A101" s="9"/>
      <c r="B101" s="35">
        <v>71095</v>
      </c>
      <c r="C101" s="217"/>
      <c r="D101" s="194" t="s">
        <v>140</v>
      </c>
      <c r="E101" s="81">
        <f>SUM(E102:E103)</f>
        <v>0</v>
      </c>
      <c r="F101" s="92">
        <f>SUM(F102:F103)</f>
        <v>448.5</v>
      </c>
      <c r="G101" s="162"/>
      <c r="H101" s="107"/>
      <c r="I101" s="139"/>
    </row>
    <row r="102" spans="1:9" s="7" customFormat="1" ht="34.5" customHeight="1">
      <c r="A102" s="9"/>
      <c r="B102" s="35"/>
      <c r="C102" s="220" t="s">
        <v>255</v>
      </c>
      <c r="D102" s="195" t="s">
        <v>256</v>
      </c>
      <c r="E102" s="207">
        <v>0</v>
      </c>
      <c r="F102" s="189">
        <v>351</v>
      </c>
      <c r="G102" s="221"/>
      <c r="H102" s="107"/>
      <c r="I102" s="139"/>
    </row>
    <row r="103" spans="1:9" s="7" customFormat="1" ht="25.5" customHeight="1" thickBot="1">
      <c r="A103" s="209"/>
      <c r="B103" s="210"/>
      <c r="C103" s="172" t="s">
        <v>205</v>
      </c>
      <c r="D103" s="173" t="s">
        <v>234</v>
      </c>
      <c r="E103" s="199">
        <v>0</v>
      </c>
      <c r="F103" s="200">
        <v>97.5</v>
      </c>
      <c r="G103" s="176"/>
      <c r="H103" s="107"/>
      <c r="I103" s="139"/>
    </row>
    <row r="104" spans="1:9" s="7" customFormat="1" ht="14.25" customHeight="1" thickTop="1">
      <c r="A104" s="9"/>
      <c r="B104" s="35"/>
      <c r="C104" s="44"/>
      <c r="D104" s="214"/>
      <c r="E104" s="96"/>
      <c r="F104" s="97"/>
      <c r="G104" s="193"/>
      <c r="H104" s="107"/>
      <c r="I104" s="139"/>
    </row>
    <row r="105" spans="1:9" s="7" customFormat="1" ht="14.25" customHeight="1">
      <c r="A105" s="9">
        <v>750</v>
      </c>
      <c r="B105" s="203"/>
      <c r="C105" s="40"/>
      <c r="D105" s="194" t="s">
        <v>35</v>
      </c>
      <c r="E105" s="81">
        <f>SUM(E107+E110+E115+E120)</f>
        <v>676139</v>
      </c>
      <c r="F105" s="92">
        <f>SUM(F107+F110+F115+F120)</f>
        <v>467620.2</v>
      </c>
      <c r="G105" s="162">
        <f>SUM(F105/E105)</f>
        <v>0.6916</v>
      </c>
      <c r="H105" s="107"/>
      <c r="I105" s="139"/>
    </row>
    <row r="106" spans="1:9" s="7" customFormat="1" ht="14.25" customHeight="1">
      <c r="A106" s="9"/>
      <c r="B106" s="35"/>
      <c r="C106" s="39"/>
      <c r="D106" s="202"/>
      <c r="E106" s="96"/>
      <c r="F106" s="97"/>
      <c r="G106" s="193"/>
      <c r="H106" s="107"/>
      <c r="I106" s="139"/>
    </row>
    <row r="107" spans="1:9" s="7" customFormat="1" ht="14.25" customHeight="1">
      <c r="A107" s="9"/>
      <c r="B107" s="35">
        <v>75011</v>
      </c>
      <c r="C107" s="40"/>
      <c r="D107" s="194" t="s">
        <v>171</v>
      </c>
      <c r="E107" s="81">
        <f>SUM(E108:E108)</f>
        <v>12500</v>
      </c>
      <c r="F107" s="72">
        <f>SUM(F108:F108)</f>
        <v>15151.96</v>
      </c>
      <c r="G107" s="162">
        <f>SUM(F107/E107)</f>
        <v>1.2122</v>
      </c>
      <c r="H107" s="107"/>
      <c r="I107" s="139"/>
    </row>
    <row r="108" spans="1:9" s="7" customFormat="1" ht="34.5" customHeight="1">
      <c r="A108" s="9"/>
      <c r="B108" s="33"/>
      <c r="C108" s="220" t="s">
        <v>157</v>
      </c>
      <c r="D108" s="195" t="s">
        <v>158</v>
      </c>
      <c r="E108" s="81">
        <v>12500</v>
      </c>
      <c r="F108" s="72">
        <v>15151.96</v>
      </c>
      <c r="G108" s="190">
        <f>SUM(F108/E108)</f>
        <v>1.2122</v>
      </c>
      <c r="H108" s="107"/>
      <c r="I108" s="139"/>
    </row>
    <row r="109" spans="1:9" s="7" customFormat="1" ht="12.75">
      <c r="A109" s="9"/>
      <c r="B109" s="35"/>
      <c r="C109" s="222"/>
      <c r="D109" s="214"/>
      <c r="E109" s="96"/>
      <c r="F109" s="97"/>
      <c r="G109" s="193"/>
      <c r="H109" s="107"/>
      <c r="I109" s="139"/>
    </row>
    <row r="110" spans="1:9" s="7" customFormat="1" ht="12.75">
      <c r="A110" s="9"/>
      <c r="B110" s="35">
        <v>75023</v>
      </c>
      <c r="C110" s="223"/>
      <c r="D110" s="204" t="s">
        <v>0</v>
      </c>
      <c r="E110" s="81">
        <f>SUM(E111:E113)</f>
        <v>1964</v>
      </c>
      <c r="F110" s="72">
        <f>SUM(F111:F113)</f>
        <v>8624.95</v>
      </c>
      <c r="G110" s="162">
        <f>SUM(F110/E110)</f>
        <v>4.3915</v>
      </c>
      <c r="H110" s="107"/>
      <c r="I110" s="139"/>
    </row>
    <row r="111" spans="1:9" s="7" customFormat="1" ht="25.5" customHeight="1">
      <c r="A111" s="9"/>
      <c r="B111" s="35"/>
      <c r="C111" s="223" t="s">
        <v>207</v>
      </c>
      <c r="D111" s="195" t="s">
        <v>236</v>
      </c>
      <c r="E111" s="81">
        <v>0</v>
      </c>
      <c r="F111" s="72">
        <v>160.5</v>
      </c>
      <c r="G111" s="190"/>
      <c r="H111" s="107"/>
      <c r="I111" s="139"/>
    </row>
    <row r="112" spans="1:9" s="7" customFormat="1" ht="43.5" customHeight="1">
      <c r="A112" s="9"/>
      <c r="B112" s="35"/>
      <c r="C112" s="224" t="s">
        <v>228</v>
      </c>
      <c r="D112" s="204" t="s">
        <v>189</v>
      </c>
      <c r="E112" s="81">
        <v>164</v>
      </c>
      <c r="F112" s="72">
        <v>163.93</v>
      </c>
      <c r="G112" s="190">
        <f>SUM(F112/E112)</f>
        <v>0.9996</v>
      </c>
      <c r="H112" s="107"/>
      <c r="I112" s="139"/>
    </row>
    <row r="113" spans="1:9" s="7" customFormat="1" ht="25.5" customHeight="1">
      <c r="A113" s="9"/>
      <c r="B113" s="35"/>
      <c r="C113" s="225" t="s">
        <v>205</v>
      </c>
      <c r="D113" s="204" t="s">
        <v>234</v>
      </c>
      <c r="E113" s="207">
        <v>1800</v>
      </c>
      <c r="F113" s="189">
        <v>8300.52</v>
      </c>
      <c r="G113" s="190">
        <f>SUM(F113/E113)</f>
        <v>4.6114</v>
      </c>
      <c r="H113" s="107"/>
      <c r="I113" s="139"/>
    </row>
    <row r="114" spans="1:9" s="7" customFormat="1" ht="12.75">
      <c r="A114" s="9"/>
      <c r="B114" s="31"/>
      <c r="C114" s="226"/>
      <c r="D114" s="227"/>
      <c r="E114" s="228"/>
      <c r="F114" s="229"/>
      <c r="G114" s="193"/>
      <c r="H114" s="107"/>
      <c r="I114" s="139"/>
    </row>
    <row r="115" spans="1:9" s="7" customFormat="1" ht="14.25" customHeight="1">
      <c r="A115" s="9"/>
      <c r="B115" s="35">
        <v>75075</v>
      </c>
      <c r="C115" s="217"/>
      <c r="D115" s="194" t="s">
        <v>188</v>
      </c>
      <c r="E115" s="81">
        <f>SUM(E116)+E117</f>
        <v>118322</v>
      </c>
      <c r="F115" s="92">
        <f>SUM(F116)+F117</f>
        <v>54590.49</v>
      </c>
      <c r="G115" s="162">
        <f>SUM(F115/E115)</f>
        <v>0.4614</v>
      </c>
      <c r="H115" s="107"/>
      <c r="I115" s="139"/>
    </row>
    <row r="116" spans="1:9" s="7" customFormat="1" ht="43.5" customHeight="1">
      <c r="A116" s="9"/>
      <c r="B116" s="35"/>
      <c r="C116" s="208" t="s">
        <v>63</v>
      </c>
      <c r="D116" s="195" t="s">
        <v>24</v>
      </c>
      <c r="E116" s="81">
        <v>118322</v>
      </c>
      <c r="F116" s="72">
        <v>53151.03</v>
      </c>
      <c r="G116" s="190">
        <f>SUM(F116/E116)</f>
        <v>0.4492</v>
      </c>
      <c r="H116" s="107"/>
      <c r="I116" s="139"/>
    </row>
    <row r="117" spans="1:9" s="7" customFormat="1" ht="43.5" customHeight="1" thickBot="1">
      <c r="A117" s="34"/>
      <c r="B117" s="230"/>
      <c r="C117" s="231" t="s">
        <v>91</v>
      </c>
      <c r="D117" s="232" t="s">
        <v>24</v>
      </c>
      <c r="E117" s="233">
        <v>0</v>
      </c>
      <c r="F117" s="234">
        <v>1439.46</v>
      </c>
      <c r="G117" s="235"/>
      <c r="H117" s="107"/>
      <c r="I117" s="139"/>
    </row>
    <row r="118" spans="1:9" s="8" customFormat="1" ht="14.25" customHeight="1">
      <c r="A118" s="236">
        <v>1</v>
      </c>
      <c r="B118" s="30">
        <v>2</v>
      </c>
      <c r="C118" s="237">
        <v>3</v>
      </c>
      <c r="D118" s="30">
        <v>4</v>
      </c>
      <c r="E118" s="238">
        <v>5</v>
      </c>
      <c r="F118" s="239">
        <v>6</v>
      </c>
      <c r="G118" s="240">
        <v>7</v>
      </c>
      <c r="H118" s="63"/>
      <c r="I118" s="59"/>
    </row>
    <row r="119" spans="1:9" s="7" customFormat="1" ht="14.25" customHeight="1">
      <c r="A119" s="9"/>
      <c r="B119" s="31"/>
      <c r="C119" s="219"/>
      <c r="D119" s="202"/>
      <c r="E119" s="96"/>
      <c r="F119" s="97"/>
      <c r="G119" s="193"/>
      <c r="H119" s="107"/>
      <c r="I119" s="139"/>
    </row>
    <row r="120" spans="1:9" s="7" customFormat="1" ht="14.25" customHeight="1">
      <c r="A120" s="9"/>
      <c r="B120" s="35">
        <v>75095</v>
      </c>
      <c r="C120" s="217"/>
      <c r="D120" s="194" t="s">
        <v>140</v>
      </c>
      <c r="E120" s="71">
        <f>SUM(E121,E122:E123)</f>
        <v>543353</v>
      </c>
      <c r="F120" s="92">
        <f>SUM(F121,F122:F123)</f>
        <v>389252.8</v>
      </c>
      <c r="G120" s="162">
        <f>SUM(F120/E120)</f>
        <v>0.7164</v>
      </c>
      <c r="H120" s="107"/>
      <c r="I120" s="139"/>
    </row>
    <row r="121" spans="1:9" s="7" customFormat="1" ht="25.5" customHeight="1">
      <c r="A121" s="9"/>
      <c r="B121" s="35"/>
      <c r="C121" s="241" t="s">
        <v>62</v>
      </c>
      <c r="D121" s="195" t="s">
        <v>234</v>
      </c>
      <c r="E121" s="207">
        <v>47168</v>
      </c>
      <c r="F121" s="189">
        <v>33711.5</v>
      </c>
      <c r="G121" s="190">
        <f>SUM(F121/E121)</f>
        <v>0.7147</v>
      </c>
      <c r="H121" s="107"/>
      <c r="I121" s="107"/>
    </row>
    <row r="122" spans="1:9" s="7" customFormat="1" ht="43.5" customHeight="1">
      <c r="A122" s="9"/>
      <c r="B122" s="35"/>
      <c r="C122" s="205" t="s">
        <v>63</v>
      </c>
      <c r="D122" s="204" t="s">
        <v>24</v>
      </c>
      <c r="E122" s="81">
        <v>416185</v>
      </c>
      <c r="F122" s="72">
        <v>290193.3</v>
      </c>
      <c r="G122" s="162">
        <f>SUM(F122/E122)</f>
        <v>0.6973</v>
      </c>
      <c r="H122" s="107"/>
      <c r="I122" s="139"/>
    </row>
    <row r="123" spans="1:9" s="7" customFormat="1" ht="43.5" customHeight="1" thickBot="1">
      <c r="A123" s="209"/>
      <c r="B123" s="210"/>
      <c r="C123" s="242">
        <v>6260</v>
      </c>
      <c r="D123" s="212" t="s">
        <v>229</v>
      </c>
      <c r="E123" s="243">
        <v>80000</v>
      </c>
      <c r="F123" s="244">
        <v>65348</v>
      </c>
      <c r="G123" s="176">
        <f>SUM(F123/E123)</f>
        <v>0.8169</v>
      </c>
      <c r="H123" s="107"/>
      <c r="I123" s="139"/>
    </row>
    <row r="124" spans="1:9" s="7" customFormat="1" ht="14.25" customHeight="1" thickTop="1">
      <c r="A124" s="9"/>
      <c r="B124" s="35"/>
      <c r="C124" s="39"/>
      <c r="D124" s="202"/>
      <c r="E124" s="245"/>
      <c r="F124" s="246"/>
      <c r="G124" s="247"/>
      <c r="H124" s="107"/>
      <c r="I124" s="139"/>
    </row>
    <row r="125" spans="1:9" s="7" customFormat="1" ht="14.25" customHeight="1">
      <c r="A125" s="9">
        <v>754</v>
      </c>
      <c r="B125" s="248"/>
      <c r="C125" s="39"/>
      <c r="D125" s="202" t="s">
        <v>141</v>
      </c>
      <c r="E125" s="245"/>
      <c r="F125" s="246"/>
      <c r="G125" s="247"/>
      <c r="H125" s="107"/>
      <c r="I125" s="139"/>
    </row>
    <row r="126" spans="1:9" s="7" customFormat="1" ht="14.25" customHeight="1">
      <c r="A126" s="9"/>
      <c r="B126" s="203"/>
      <c r="C126" s="40"/>
      <c r="D126" s="194" t="s">
        <v>142</v>
      </c>
      <c r="E126" s="81">
        <f>SUM(E131)+E128</f>
        <v>30000</v>
      </c>
      <c r="F126" s="92">
        <f>SUM(F131)+F128</f>
        <v>26328.19</v>
      </c>
      <c r="G126" s="162">
        <f>SUM(F126/E126)</f>
        <v>0.8776</v>
      </c>
      <c r="H126" s="107"/>
      <c r="I126" s="139"/>
    </row>
    <row r="127" spans="1:9" s="7" customFormat="1" ht="14.25" customHeight="1">
      <c r="A127" s="9"/>
      <c r="B127" s="35"/>
      <c r="C127" s="39"/>
      <c r="D127" s="202"/>
      <c r="E127" s="96"/>
      <c r="F127" s="97"/>
      <c r="G127" s="193"/>
      <c r="H127" s="107"/>
      <c r="I127" s="139"/>
    </row>
    <row r="128" spans="1:9" s="7" customFormat="1" ht="14.25" customHeight="1">
      <c r="A128" s="9"/>
      <c r="B128" s="35">
        <v>75412</v>
      </c>
      <c r="C128" s="40"/>
      <c r="D128" s="194" t="s">
        <v>152</v>
      </c>
      <c r="E128" s="81">
        <f>SUM(E129)</f>
        <v>0</v>
      </c>
      <c r="F128" s="72">
        <f>SUM(F129)</f>
        <v>670.5</v>
      </c>
      <c r="G128" s="162"/>
      <c r="H128" s="107"/>
      <c r="I128" s="139"/>
    </row>
    <row r="129" spans="1:9" s="7" customFormat="1" ht="25.5" customHeight="1">
      <c r="A129" s="9"/>
      <c r="B129" s="33"/>
      <c r="C129" s="223" t="s">
        <v>181</v>
      </c>
      <c r="D129" s="249" t="s">
        <v>182</v>
      </c>
      <c r="E129" s="81">
        <v>0</v>
      </c>
      <c r="F129" s="72">
        <v>670.5</v>
      </c>
      <c r="G129" s="162"/>
      <c r="H129" s="107"/>
      <c r="I129" s="139"/>
    </row>
    <row r="130" spans="1:9" s="7" customFormat="1" ht="14.25" customHeight="1">
      <c r="A130" s="9"/>
      <c r="B130" s="35"/>
      <c r="C130" s="39"/>
      <c r="D130" s="202"/>
      <c r="E130" s="96"/>
      <c r="F130" s="97"/>
      <c r="G130" s="193"/>
      <c r="H130" s="107"/>
      <c r="I130" s="139"/>
    </row>
    <row r="131" spans="1:9" s="7" customFormat="1" ht="14.25" customHeight="1">
      <c r="A131" s="9"/>
      <c r="B131" s="35">
        <v>75416</v>
      </c>
      <c r="C131" s="40"/>
      <c r="D131" s="194" t="s">
        <v>143</v>
      </c>
      <c r="E131" s="81">
        <f>SUM(E132)</f>
        <v>30000</v>
      </c>
      <c r="F131" s="72">
        <f>SUM(F132)</f>
        <v>25657.69</v>
      </c>
      <c r="G131" s="162">
        <f>SUM(F131/E131)</f>
        <v>0.8553</v>
      </c>
      <c r="H131" s="107"/>
      <c r="I131" s="139"/>
    </row>
    <row r="132" spans="1:9" s="7" customFormat="1" ht="25.5" customHeight="1" thickBot="1">
      <c r="A132" s="209"/>
      <c r="B132" s="210"/>
      <c r="C132" s="250" t="s">
        <v>208</v>
      </c>
      <c r="D132" s="173" t="s">
        <v>64</v>
      </c>
      <c r="E132" s="199">
        <v>30000</v>
      </c>
      <c r="F132" s="200">
        <v>25657.69</v>
      </c>
      <c r="G132" s="201">
        <f>SUM(F132/E132)</f>
        <v>0.8553</v>
      </c>
      <c r="H132" s="107"/>
      <c r="I132" s="139"/>
    </row>
    <row r="133" spans="1:9" s="7" customFormat="1" ht="14.25" customHeight="1" thickTop="1">
      <c r="A133" s="9"/>
      <c r="B133" s="35"/>
      <c r="C133" s="39"/>
      <c r="D133" s="202"/>
      <c r="E133" s="96"/>
      <c r="F133" s="97"/>
      <c r="G133" s="193"/>
      <c r="H133" s="107"/>
      <c r="I133" s="139"/>
    </row>
    <row r="134" spans="1:9" s="7" customFormat="1" ht="14.25" customHeight="1">
      <c r="A134" s="9">
        <v>756</v>
      </c>
      <c r="B134" s="248"/>
      <c r="C134" s="39"/>
      <c r="D134" s="202" t="s">
        <v>45</v>
      </c>
      <c r="E134" s="96"/>
      <c r="F134" s="97"/>
      <c r="G134" s="193"/>
      <c r="H134" s="107"/>
      <c r="I134" s="139"/>
    </row>
    <row r="135" spans="1:9" s="7" customFormat="1" ht="14.25" customHeight="1">
      <c r="A135" s="9"/>
      <c r="B135" s="248"/>
      <c r="C135" s="39"/>
      <c r="D135" s="202" t="s">
        <v>194</v>
      </c>
      <c r="E135" s="96"/>
      <c r="F135" s="97"/>
      <c r="G135" s="193"/>
      <c r="H135" s="107"/>
      <c r="I135" s="139"/>
    </row>
    <row r="136" spans="1:9" s="7" customFormat="1" ht="14.25" customHeight="1">
      <c r="A136" s="9"/>
      <c r="B136" s="248"/>
      <c r="C136" s="39"/>
      <c r="D136" s="202" t="s">
        <v>196</v>
      </c>
      <c r="E136" s="251"/>
      <c r="F136" s="97"/>
      <c r="G136" s="252"/>
      <c r="H136" s="107"/>
      <c r="I136" s="139"/>
    </row>
    <row r="137" spans="1:9" s="7" customFormat="1" ht="14.25" customHeight="1">
      <c r="A137" s="9"/>
      <c r="B137" s="248"/>
      <c r="C137" s="40"/>
      <c r="D137" s="194" t="s">
        <v>195</v>
      </c>
      <c r="E137" s="81">
        <f>SUM(E139+E145+E158+E173+E185)</f>
        <v>56565874</v>
      </c>
      <c r="F137" s="92">
        <f>SUM(F139+F145+F158+F173+F185)</f>
        <v>65720719.82</v>
      </c>
      <c r="G137" s="162">
        <f>SUM(F137/E137)</f>
        <v>1.1618</v>
      </c>
      <c r="H137" s="107"/>
      <c r="I137" s="139"/>
    </row>
    <row r="138" spans="1:9" s="7" customFormat="1" ht="14.25" customHeight="1">
      <c r="A138" s="9"/>
      <c r="B138" s="31"/>
      <c r="C138" s="219"/>
      <c r="D138" s="202"/>
      <c r="E138" s="96"/>
      <c r="F138" s="97"/>
      <c r="G138" s="193"/>
      <c r="H138" s="107"/>
      <c r="I138" s="139"/>
    </row>
    <row r="139" spans="1:9" s="7" customFormat="1" ht="14.25" customHeight="1">
      <c r="A139" s="9"/>
      <c r="B139" s="35">
        <v>75601</v>
      </c>
      <c r="C139" s="217"/>
      <c r="D139" s="194" t="s">
        <v>198</v>
      </c>
      <c r="E139" s="81">
        <f>SUM(E140:E141)</f>
        <v>200000</v>
      </c>
      <c r="F139" s="92">
        <f>SUM(F140:F141)</f>
        <v>183642.92</v>
      </c>
      <c r="G139" s="162">
        <f>SUM(F139/E139)</f>
        <v>0.9182</v>
      </c>
      <c r="H139" s="107"/>
      <c r="I139" s="139"/>
    </row>
    <row r="140" spans="1:16" s="7" customFormat="1" ht="34.5" customHeight="1">
      <c r="A140" s="9"/>
      <c r="B140" s="35"/>
      <c r="C140" s="253" t="s">
        <v>213</v>
      </c>
      <c r="D140" s="204" t="s">
        <v>246</v>
      </c>
      <c r="E140" s="81">
        <v>200000</v>
      </c>
      <c r="F140" s="72">
        <v>170662.35</v>
      </c>
      <c r="G140" s="190">
        <f>SUM(F140/E140)</f>
        <v>0.8533</v>
      </c>
      <c r="H140" s="107"/>
      <c r="I140" s="139"/>
      <c r="J140" s="139"/>
      <c r="K140" s="107"/>
      <c r="L140" s="107"/>
      <c r="M140" s="139"/>
      <c r="N140" s="139"/>
      <c r="O140" s="139"/>
      <c r="P140" s="139"/>
    </row>
    <row r="141" spans="1:16" s="7" customFormat="1" ht="25.5" customHeight="1">
      <c r="A141" s="9"/>
      <c r="B141" s="33"/>
      <c r="C141" s="253" t="s">
        <v>224</v>
      </c>
      <c r="D141" s="195" t="s">
        <v>253</v>
      </c>
      <c r="E141" s="81">
        <v>0</v>
      </c>
      <c r="F141" s="72">
        <v>12980.57</v>
      </c>
      <c r="G141" s="190"/>
      <c r="H141" s="107"/>
      <c r="I141" s="139"/>
      <c r="J141" s="139"/>
      <c r="K141" s="107"/>
      <c r="L141" s="107"/>
      <c r="M141" s="139"/>
      <c r="N141" s="139"/>
      <c r="O141" s="139"/>
      <c r="P141" s="139"/>
    </row>
    <row r="142" spans="1:16" s="7" customFormat="1" ht="14.25" customHeight="1">
      <c r="A142" s="9"/>
      <c r="B142" s="35"/>
      <c r="C142" s="254"/>
      <c r="D142" s="202"/>
      <c r="E142" s="96"/>
      <c r="F142" s="97"/>
      <c r="G142" s="193"/>
      <c r="H142" s="107"/>
      <c r="I142" s="139"/>
      <c r="J142" s="255"/>
      <c r="K142" s="107"/>
      <c r="L142" s="256"/>
      <c r="M142" s="139"/>
      <c r="N142" s="139"/>
      <c r="O142" s="139"/>
      <c r="P142" s="139"/>
    </row>
    <row r="143" spans="1:16" s="7" customFormat="1" ht="14.25" customHeight="1">
      <c r="A143" s="9"/>
      <c r="B143" s="35">
        <v>75615</v>
      </c>
      <c r="C143" s="254"/>
      <c r="D143" s="202" t="s">
        <v>75</v>
      </c>
      <c r="E143" s="96"/>
      <c r="F143" s="97"/>
      <c r="G143" s="193"/>
      <c r="H143" s="107"/>
      <c r="I143" s="139"/>
      <c r="J143" s="255"/>
      <c r="K143" s="107"/>
      <c r="L143" s="256"/>
      <c r="M143" s="139"/>
      <c r="N143" s="139"/>
      <c r="O143" s="139"/>
      <c r="P143" s="139"/>
    </row>
    <row r="144" spans="1:16" s="7" customFormat="1" ht="14.25" customHeight="1">
      <c r="A144" s="9"/>
      <c r="B144" s="35"/>
      <c r="C144" s="254"/>
      <c r="D144" s="202" t="s">
        <v>76</v>
      </c>
      <c r="E144" s="96"/>
      <c r="F144" s="97"/>
      <c r="G144" s="193"/>
      <c r="H144" s="107"/>
      <c r="I144" s="139"/>
      <c r="J144" s="255"/>
      <c r="K144" s="107"/>
      <c r="L144" s="256"/>
      <c r="M144" s="139"/>
      <c r="N144" s="139"/>
      <c r="O144" s="139"/>
      <c r="P144" s="139"/>
    </row>
    <row r="145" spans="1:16" s="7" customFormat="1" ht="14.25" customHeight="1">
      <c r="A145" s="9"/>
      <c r="B145" s="35"/>
      <c r="C145" s="224"/>
      <c r="D145" s="194" t="s">
        <v>183</v>
      </c>
      <c r="E145" s="81">
        <f>SUM(E146:E154)</f>
        <v>32961774</v>
      </c>
      <c r="F145" s="72">
        <f>SUM(F146:F154)</f>
        <v>37000043.87</v>
      </c>
      <c r="G145" s="162">
        <f aca="true" t="shared" si="1" ref="G145:G154">SUM(F145/E145)</f>
        <v>1.1225</v>
      </c>
      <c r="H145" s="107"/>
      <c r="I145" s="139"/>
      <c r="J145" s="255"/>
      <c r="K145" s="107"/>
      <c r="L145" s="256"/>
      <c r="M145" s="139"/>
      <c r="N145" s="139"/>
      <c r="O145" s="139"/>
      <c r="P145" s="139"/>
    </row>
    <row r="146" spans="1:16" s="7" customFormat="1" ht="25.5" customHeight="1">
      <c r="A146" s="9"/>
      <c r="B146" s="35"/>
      <c r="C146" s="45" t="s">
        <v>209</v>
      </c>
      <c r="D146" s="195" t="s">
        <v>242</v>
      </c>
      <c r="E146" s="196">
        <v>32200000</v>
      </c>
      <c r="F146" s="189">
        <v>35933087.65</v>
      </c>
      <c r="G146" s="190">
        <f t="shared" si="1"/>
        <v>1.1159</v>
      </c>
      <c r="H146" s="107"/>
      <c r="I146" s="139"/>
      <c r="J146" s="255"/>
      <c r="K146" s="107"/>
      <c r="L146" s="256"/>
      <c r="M146" s="139"/>
      <c r="N146" s="139"/>
      <c r="O146" s="139"/>
      <c r="P146" s="139"/>
    </row>
    <row r="147" spans="1:16" s="7" customFormat="1" ht="25.5" customHeight="1">
      <c r="A147" s="9"/>
      <c r="B147" s="35"/>
      <c r="C147" s="224" t="s">
        <v>210</v>
      </c>
      <c r="D147" s="204" t="s">
        <v>243</v>
      </c>
      <c r="E147" s="81">
        <v>30000</v>
      </c>
      <c r="F147" s="72">
        <v>29646.1</v>
      </c>
      <c r="G147" s="190">
        <f t="shared" si="1"/>
        <v>0.9882</v>
      </c>
      <c r="H147" s="107"/>
      <c r="I147" s="139"/>
      <c r="J147" s="255"/>
      <c r="K147" s="107"/>
      <c r="L147" s="256"/>
      <c r="M147" s="139"/>
      <c r="N147" s="139"/>
      <c r="O147" s="139"/>
      <c r="P147" s="139"/>
    </row>
    <row r="148" spans="1:16" s="7" customFormat="1" ht="25.5" customHeight="1">
      <c r="A148" s="9"/>
      <c r="B148" s="35"/>
      <c r="C148" s="45" t="s">
        <v>211</v>
      </c>
      <c r="D148" s="195" t="s">
        <v>244</v>
      </c>
      <c r="E148" s="196">
        <v>160000</v>
      </c>
      <c r="F148" s="189">
        <v>173059.5</v>
      </c>
      <c r="G148" s="190">
        <f t="shared" si="1"/>
        <v>1.0816</v>
      </c>
      <c r="H148" s="107"/>
      <c r="I148" s="139"/>
      <c r="J148" s="255"/>
      <c r="K148" s="107"/>
      <c r="L148" s="256"/>
      <c r="M148" s="139"/>
      <c r="N148" s="139"/>
      <c r="O148" s="139"/>
      <c r="P148" s="139"/>
    </row>
    <row r="149" spans="1:16" s="7" customFormat="1" ht="25.5" customHeight="1">
      <c r="A149" s="9"/>
      <c r="B149" s="35"/>
      <c r="C149" s="45" t="s">
        <v>212</v>
      </c>
      <c r="D149" s="195" t="s">
        <v>245</v>
      </c>
      <c r="E149" s="196">
        <v>184400</v>
      </c>
      <c r="F149" s="189">
        <v>165766.8</v>
      </c>
      <c r="G149" s="190">
        <f t="shared" si="1"/>
        <v>0.899</v>
      </c>
      <c r="H149" s="107"/>
      <c r="I149" s="139"/>
      <c r="J149" s="255"/>
      <c r="K149" s="107"/>
      <c r="L149" s="256"/>
      <c r="M149" s="139"/>
      <c r="N149" s="139"/>
      <c r="O149" s="139"/>
      <c r="P149" s="139"/>
    </row>
    <row r="150" spans="1:16" s="7" customFormat="1" ht="25.5" customHeight="1">
      <c r="A150" s="9"/>
      <c r="B150" s="35"/>
      <c r="C150" s="45" t="s">
        <v>222</v>
      </c>
      <c r="D150" s="195" t="s">
        <v>252</v>
      </c>
      <c r="E150" s="196">
        <v>30000</v>
      </c>
      <c r="F150" s="189">
        <v>27397.4</v>
      </c>
      <c r="G150" s="162">
        <f t="shared" si="1"/>
        <v>0.9132</v>
      </c>
      <c r="H150" s="107"/>
      <c r="I150" s="139"/>
      <c r="J150" s="255"/>
      <c r="K150" s="107"/>
      <c r="L150" s="256"/>
      <c r="M150" s="139"/>
      <c r="N150" s="139"/>
      <c r="O150" s="139"/>
      <c r="P150" s="139"/>
    </row>
    <row r="151" spans="1:16" s="7" customFormat="1" ht="25.5" customHeight="1">
      <c r="A151" s="9"/>
      <c r="B151" s="35"/>
      <c r="C151" s="45" t="s">
        <v>207</v>
      </c>
      <c r="D151" s="195" t="s">
        <v>236</v>
      </c>
      <c r="E151" s="196">
        <v>1000</v>
      </c>
      <c r="F151" s="189">
        <v>1310.4</v>
      </c>
      <c r="G151" s="190">
        <f t="shared" si="1"/>
        <v>1.3104</v>
      </c>
      <c r="H151" s="107"/>
      <c r="I151" s="139"/>
      <c r="J151" s="255"/>
      <c r="K151" s="107"/>
      <c r="L151" s="139"/>
      <c r="M151" s="139"/>
      <c r="N151" s="139"/>
      <c r="O151" s="139"/>
      <c r="P151" s="139"/>
    </row>
    <row r="152" spans="1:16" s="7" customFormat="1" ht="25.5" customHeight="1">
      <c r="A152" s="9"/>
      <c r="B152" s="35"/>
      <c r="C152" s="45" t="s">
        <v>224</v>
      </c>
      <c r="D152" s="195" t="s">
        <v>253</v>
      </c>
      <c r="E152" s="196">
        <v>100000</v>
      </c>
      <c r="F152" s="189">
        <v>415750.02</v>
      </c>
      <c r="G152" s="190">
        <f t="shared" si="1"/>
        <v>4.1575</v>
      </c>
      <c r="H152" s="107"/>
      <c r="I152" s="139"/>
      <c r="J152" s="255"/>
      <c r="K152" s="107"/>
      <c r="L152" s="256"/>
      <c r="M152" s="139"/>
      <c r="N152" s="139"/>
      <c r="O152" s="139"/>
      <c r="P152" s="139"/>
    </row>
    <row r="153" spans="1:16" s="7" customFormat="1" ht="25.5" customHeight="1">
      <c r="A153" s="9"/>
      <c r="B153" s="35"/>
      <c r="C153" s="45" t="s">
        <v>205</v>
      </c>
      <c r="D153" s="195" t="s">
        <v>234</v>
      </c>
      <c r="E153" s="196">
        <v>3000</v>
      </c>
      <c r="F153" s="189">
        <v>282</v>
      </c>
      <c r="G153" s="162">
        <f t="shared" si="1"/>
        <v>0.094</v>
      </c>
      <c r="H153" s="107"/>
      <c r="I153" s="139"/>
      <c r="J153" s="255"/>
      <c r="K153" s="107"/>
      <c r="L153" s="256"/>
      <c r="M153" s="139"/>
      <c r="N153" s="139"/>
      <c r="O153" s="139"/>
      <c r="P153" s="139"/>
    </row>
    <row r="154" spans="1:16" s="7" customFormat="1" ht="25.5" customHeight="1">
      <c r="A154" s="9"/>
      <c r="B154" s="35"/>
      <c r="C154" s="224" t="s">
        <v>68</v>
      </c>
      <c r="D154" s="204" t="s">
        <v>69</v>
      </c>
      <c r="E154" s="206">
        <v>253374</v>
      </c>
      <c r="F154" s="72">
        <v>253744</v>
      </c>
      <c r="G154" s="190">
        <f t="shared" si="1"/>
        <v>1.0015</v>
      </c>
      <c r="H154" s="107"/>
      <c r="I154" s="139"/>
      <c r="J154" s="255"/>
      <c r="K154" s="107"/>
      <c r="L154" s="256"/>
      <c r="M154" s="139"/>
      <c r="N154" s="139"/>
      <c r="O154" s="139"/>
      <c r="P154" s="139"/>
    </row>
    <row r="155" spans="1:16" s="7" customFormat="1" ht="14.25" customHeight="1">
      <c r="A155" s="9"/>
      <c r="B155" s="31"/>
      <c r="C155" s="254"/>
      <c r="D155" s="202"/>
      <c r="E155" s="96"/>
      <c r="F155" s="97"/>
      <c r="G155" s="193"/>
      <c r="H155" s="107"/>
      <c r="I155" s="139"/>
      <c r="J155" s="255"/>
      <c r="K155" s="107"/>
      <c r="L155" s="256"/>
      <c r="M155" s="139"/>
      <c r="N155" s="139"/>
      <c r="O155" s="139"/>
      <c r="P155" s="139"/>
    </row>
    <row r="156" spans="1:16" s="7" customFormat="1" ht="14.25" customHeight="1">
      <c r="A156" s="9"/>
      <c r="B156" s="35">
        <v>75616</v>
      </c>
      <c r="C156" s="254"/>
      <c r="D156" s="202" t="s">
        <v>92</v>
      </c>
      <c r="E156" s="96"/>
      <c r="F156" s="97"/>
      <c r="G156" s="193"/>
      <c r="H156" s="107"/>
      <c r="I156" s="139"/>
      <c r="J156" s="255"/>
      <c r="K156" s="107"/>
      <c r="L156" s="256"/>
      <c r="M156" s="139"/>
      <c r="N156" s="139"/>
      <c r="O156" s="139"/>
      <c r="P156" s="139"/>
    </row>
    <row r="157" spans="1:16" s="7" customFormat="1" ht="14.25" customHeight="1">
      <c r="A157" s="9"/>
      <c r="B157" s="35"/>
      <c r="C157" s="254"/>
      <c r="D157" s="202" t="s">
        <v>77</v>
      </c>
      <c r="E157" s="96"/>
      <c r="F157" s="97"/>
      <c r="G157" s="193"/>
      <c r="H157" s="107"/>
      <c r="I157" s="139"/>
      <c r="J157" s="255"/>
      <c r="K157" s="107"/>
      <c r="L157" s="256"/>
      <c r="M157" s="139"/>
      <c r="N157" s="139"/>
      <c r="O157" s="139"/>
      <c r="P157" s="139"/>
    </row>
    <row r="158" spans="1:16" s="7" customFormat="1" ht="12.75">
      <c r="A158" s="9"/>
      <c r="B158" s="35"/>
      <c r="C158" s="224"/>
      <c r="D158" s="194" t="s">
        <v>78</v>
      </c>
      <c r="E158" s="81">
        <f>SUM(E159:E170)</f>
        <v>3041200</v>
      </c>
      <c r="F158" s="72">
        <f>SUM(F159:F170)</f>
        <v>4661255.97</v>
      </c>
      <c r="G158" s="162">
        <f aca="true" t="shared" si="2" ref="G158:G170">SUM(F158/E158)</f>
        <v>1.5327</v>
      </c>
      <c r="H158" s="107"/>
      <c r="I158" s="139"/>
      <c r="J158" s="255"/>
      <c r="K158" s="107"/>
      <c r="L158" s="256"/>
      <c r="M158" s="139"/>
      <c r="N158" s="139"/>
      <c r="O158" s="139"/>
      <c r="P158" s="139"/>
    </row>
    <row r="159" spans="1:16" s="7" customFormat="1" ht="25.5" customHeight="1">
      <c r="A159" s="9"/>
      <c r="B159" s="35"/>
      <c r="C159" s="45" t="s">
        <v>209</v>
      </c>
      <c r="D159" s="195" t="s">
        <v>242</v>
      </c>
      <c r="E159" s="196">
        <v>1800000</v>
      </c>
      <c r="F159" s="189">
        <v>2340695.4</v>
      </c>
      <c r="G159" s="190">
        <f t="shared" si="2"/>
        <v>1.3004</v>
      </c>
      <c r="H159" s="107"/>
      <c r="I159" s="139"/>
      <c r="J159" s="255"/>
      <c r="K159" s="107"/>
      <c r="L159" s="256"/>
      <c r="M159" s="139"/>
      <c r="N159" s="139"/>
      <c r="O159" s="139"/>
      <c r="P159" s="139"/>
    </row>
    <row r="160" spans="1:16" s="7" customFormat="1" ht="25.5" customHeight="1">
      <c r="A160" s="9"/>
      <c r="B160" s="35"/>
      <c r="C160" s="45" t="s">
        <v>210</v>
      </c>
      <c r="D160" s="195" t="s">
        <v>243</v>
      </c>
      <c r="E160" s="196">
        <v>135000</v>
      </c>
      <c r="F160" s="189">
        <v>141339.08</v>
      </c>
      <c r="G160" s="162">
        <f t="shared" si="2"/>
        <v>1.047</v>
      </c>
      <c r="H160" s="107"/>
      <c r="I160" s="139"/>
      <c r="J160" s="255"/>
      <c r="K160" s="107"/>
      <c r="L160" s="256"/>
      <c r="M160" s="139"/>
      <c r="N160" s="139"/>
      <c r="O160" s="139"/>
      <c r="P160" s="139"/>
    </row>
    <row r="161" spans="1:16" s="7" customFormat="1" ht="25.5" customHeight="1">
      <c r="A161" s="9"/>
      <c r="B161" s="35"/>
      <c r="C161" s="45" t="s">
        <v>211</v>
      </c>
      <c r="D161" s="195" t="s">
        <v>244</v>
      </c>
      <c r="E161" s="196">
        <v>400</v>
      </c>
      <c r="F161" s="189">
        <v>566.45</v>
      </c>
      <c r="G161" s="190">
        <f t="shared" si="2"/>
        <v>1.4161</v>
      </c>
      <c r="H161" s="107"/>
      <c r="I161" s="139"/>
      <c r="J161" s="139"/>
      <c r="K161" s="139"/>
      <c r="L161" s="139"/>
      <c r="M161" s="139"/>
      <c r="N161" s="139"/>
      <c r="O161" s="139"/>
      <c r="P161" s="139"/>
    </row>
    <row r="162" spans="1:16" s="7" customFormat="1" ht="25.5" customHeight="1">
      <c r="A162" s="9"/>
      <c r="B162" s="35"/>
      <c r="C162" s="45" t="s">
        <v>212</v>
      </c>
      <c r="D162" s="195" t="s">
        <v>245</v>
      </c>
      <c r="E162" s="196">
        <v>175600</v>
      </c>
      <c r="F162" s="189">
        <v>169817.27</v>
      </c>
      <c r="G162" s="190">
        <f t="shared" si="2"/>
        <v>0.9671</v>
      </c>
      <c r="H162" s="107"/>
      <c r="I162" s="139"/>
      <c r="J162" s="139"/>
      <c r="K162" s="139"/>
      <c r="L162" s="139"/>
      <c r="M162" s="139"/>
      <c r="N162" s="139"/>
      <c r="O162" s="139"/>
      <c r="P162" s="139"/>
    </row>
    <row r="163" spans="1:16" s="7" customFormat="1" ht="25.5" customHeight="1">
      <c r="A163" s="9"/>
      <c r="B163" s="35"/>
      <c r="C163" s="45" t="s">
        <v>214</v>
      </c>
      <c r="D163" s="257" t="s">
        <v>247</v>
      </c>
      <c r="E163" s="196">
        <v>95000</v>
      </c>
      <c r="F163" s="189">
        <v>147164.2</v>
      </c>
      <c r="G163" s="190">
        <f t="shared" si="2"/>
        <v>1.5491</v>
      </c>
      <c r="H163" s="107"/>
      <c r="I163" s="139"/>
      <c r="J163" s="139"/>
      <c r="K163" s="139"/>
      <c r="L163" s="139"/>
      <c r="M163" s="139"/>
      <c r="N163" s="139"/>
      <c r="O163" s="139"/>
      <c r="P163" s="139"/>
    </row>
    <row r="164" spans="1:16" s="7" customFormat="1" ht="25.5" customHeight="1">
      <c r="A164" s="9"/>
      <c r="B164" s="35"/>
      <c r="C164" s="45" t="s">
        <v>215</v>
      </c>
      <c r="D164" s="195" t="s">
        <v>248</v>
      </c>
      <c r="E164" s="196">
        <v>65000</v>
      </c>
      <c r="F164" s="189">
        <v>62052.79</v>
      </c>
      <c r="G164" s="190">
        <f t="shared" si="2"/>
        <v>0.9547</v>
      </c>
      <c r="H164" s="107"/>
      <c r="I164" s="139"/>
      <c r="J164" s="255"/>
      <c r="K164" s="107"/>
      <c r="L164" s="256"/>
      <c r="M164" s="139"/>
      <c r="N164" s="139"/>
      <c r="O164" s="139"/>
      <c r="P164" s="139"/>
    </row>
    <row r="165" spans="1:16" s="7" customFormat="1" ht="25.5" customHeight="1">
      <c r="A165" s="9"/>
      <c r="B165" s="35"/>
      <c r="C165" s="45" t="s">
        <v>219</v>
      </c>
      <c r="D165" s="257" t="s">
        <v>250</v>
      </c>
      <c r="E165" s="196">
        <v>80000</v>
      </c>
      <c r="F165" s="189">
        <v>126980</v>
      </c>
      <c r="G165" s="190">
        <f t="shared" si="2"/>
        <v>1.5873</v>
      </c>
      <c r="H165" s="107"/>
      <c r="I165" s="139"/>
      <c r="J165" s="139"/>
      <c r="K165" s="139"/>
      <c r="L165" s="139"/>
      <c r="M165" s="139"/>
      <c r="N165" s="139"/>
      <c r="O165" s="139"/>
      <c r="P165" s="139"/>
    </row>
    <row r="166" spans="1:16" s="7" customFormat="1" ht="25.5" customHeight="1">
      <c r="A166" s="9"/>
      <c r="B166" s="35"/>
      <c r="C166" s="45" t="s">
        <v>222</v>
      </c>
      <c r="D166" s="195" t="s">
        <v>252</v>
      </c>
      <c r="E166" s="196">
        <v>640000</v>
      </c>
      <c r="F166" s="189">
        <v>1609422.55</v>
      </c>
      <c r="G166" s="190">
        <f t="shared" si="2"/>
        <v>2.5147</v>
      </c>
      <c r="H166" s="107"/>
      <c r="I166" s="139"/>
      <c r="J166" s="139"/>
      <c r="K166" s="139"/>
      <c r="L166" s="139"/>
      <c r="M166" s="139"/>
      <c r="N166" s="139"/>
      <c r="O166" s="139"/>
      <c r="P166" s="139"/>
    </row>
    <row r="167" spans="1:16" s="7" customFormat="1" ht="25.5" customHeight="1">
      <c r="A167" s="9"/>
      <c r="B167" s="35"/>
      <c r="C167" s="45" t="s">
        <v>223</v>
      </c>
      <c r="D167" s="195" t="s">
        <v>254</v>
      </c>
      <c r="E167" s="196">
        <v>200</v>
      </c>
      <c r="F167" s="189">
        <v>168.4</v>
      </c>
      <c r="G167" s="190">
        <f t="shared" si="2"/>
        <v>0.842</v>
      </c>
      <c r="H167" s="107"/>
      <c r="I167" s="139"/>
      <c r="J167" s="139"/>
      <c r="K167" s="139"/>
      <c r="L167" s="139"/>
      <c r="M167" s="139"/>
      <c r="N167" s="139"/>
      <c r="O167" s="139"/>
      <c r="P167" s="139"/>
    </row>
    <row r="168" spans="1:16" s="7" customFormat="1" ht="25.5" customHeight="1">
      <c r="A168" s="9"/>
      <c r="B168" s="35"/>
      <c r="C168" s="45" t="s">
        <v>207</v>
      </c>
      <c r="D168" s="195" t="s">
        <v>236</v>
      </c>
      <c r="E168" s="196">
        <v>9000</v>
      </c>
      <c r="F168" s="189">
        <v>16400.57</v>
      </c>
      <c r="G168" s="190">
        <f t="shared" si="2"/>
        <v>1.8223</v>
      </c>
      <c r="H168" s="107"/>
      <c r="I168" s="139"/>
      <c r="J168" s="139"/>
      <c r="K168" s="139"/>
      <c r="L168" s="139"/>
      <c r="M168" s="139"/>
      <c r="N168" s="139"/>
      <c r="O168" s="139"/>
      <c r="P168" s="139"/>
    </row>
    <row r="169" spans="1:16" s="7" customFormat="1" ht="25.5" customHeight="1">
      <c r="A169" s="9"/>
      <c r="B169" s="35"/>
      <c r="C169" s="45" t="s">
        <v>224</v>
      </c>
      <c r="D169" s="195" t="s">
        <v>253</v>
      </c>
      <c r="E169" s="196">
        <v>40000</v>
      </c>
      <c r="F169" s="189">
        <v>44995.36</v>
      </c>
      <c r="G169" s="190">
        <f t="shared" si="2"/>
        <v>1.1249</v>
      </c>
      <c r="H169" s="107"/>
      <c r="I169" s="139"/>
      <c r="J169" s="139"/>
      <c r="K169" s="139"/>
      <c r="L169" s="139"/>
      <c r="M169" s="139"/>
      <c r="N169" s="139"/>
      <c r="O169" s="139"/>
      <c r="P169" s="139"/>
    </row>
    <row r="170" spans="1:16" s="7" customFormat="1" ht="25.5" customHeight="1">
      <c r="A170" s="9"/>
      <c r="B170" s="33"/>
      <c r="C170" s="224" t="s">
        <v>205</v>
      </c>
      <c r="D170" s="195" t="s">
        <v>234</v>
      </c>
      <c r="E170" s="81">
        <v>1000</v>
      </c>
      <c r="F170" s="72">
        <v>1653.9</v>
      </c>
      <c r="G170" s="190">
        <f t="shared" si="2"/>
        <v>1.6539</v>
      </c>
      <c r="H170" s="107"/>
      <c r="I170" s="139"/>
      <c r="J170" s="139"/>
      <c r="K170" s="139"/>
      <c r="L170" s="139"/>
      <c r="M170" s="139"/>
      <c r="N170" s="139"/>
      <c r="O170" s="139"/>
      <c r="P170" s="139"/>
    </row>
    <row r="171" spans="1:16" s="7" customFormat="1" ht="14.25" customHeight="1">
      <c r="A171" s="9"/>
      <c r="B171" s="35"/>
      <c r="C171" s="254"/>
      <c r="D171" s="202"/>
      <c r="E171" s="96"/>
      <c r="F171" s="97"/>
      <c r="G171" s="193"/>
      <c r="H171" s="107"/>
      <c r="I171" s="139"/>
      <c r="J171" s="139"/>
      <c r="K171" s="139"/>
      <c r="L171" s="139"/>
      <c r="M171" s="139"/>
      <c r="N171" s="139"/>
      <c r="O171" s="139"/>
      <c r="P171" s="139"/>
    </row>
    <row r="172" spans="1:16" s="7" customFormat="1" ht="14.25" customHeight="1">
      <c r="A172" s="9"/>
      <c r="B172" s="35">
        <v>75618</v>
      </c>
      <c r="C172" s="254"/>
      <c r="D172" s="202" t="s">
        <v>144</v>
      </c>
      <c r="E172" s="96"/>
      <c r="F172" s="97"/>
      <c r="G172" s="193"/>
      <c r="H172" s="107"/>
      <c r="I172" s="139"/>
      <c r="J172" s="139"/>
      <c r="K172" s="139"/>
      <c r="L172" s="139"/>
      <c r="M172" s="139"/>
      <c r="N172" s="139"/>
      <c r="O172" s="139"/>
      <c r="P172" s="139"/>
    </row>
    <row r="173" spans="1:16" s="7" customFormat="1" ht="14.25" customHeight="1">
      <c r="A173" s="9"/>
      <c r="B173" s="35"/>
      <c r="C173" s="224"/>
      <c r="D173" s="194" t="s">
        <v>173</v>
      </c>
      <c r="E173" s="81">
        <f>SUM(E174:E175,E177:E182)</f>
        <v>1012900</v>
      </c>
      <c r="F173" s="92">
        <f>SUM(F174:F175,F177:F182)</f>
        <v>1015415.57</v>
      </c>
      <c r="G173" s="162">
        <f>SUM(F173/E173)</f>
        <v>1.0025</v>
      </c>
      <c r="H173" s="107"/>
      <c r="I173" s="139"/>
      <c r="J173" s="139"/>
      <c r="K173" s="139"/>
      <c r="L173" s="139"/>
      <c r="M173" s="139"/>
      <c r="N173" s="139"/>
      <c r="O173" s="139"/>
      <c r="P173" s="139"/>
    </row>
    <row r="174" spans="1:16" s="7" customFormat="1" ht="25.5" customHeight="1">
      <c r="A174" s="9"/>
      <c r="B174" s="35"/>
      <c r="C174" s="45" t="s">
        <v>218</v>
      </c>
      <c r="D174" s="257" t="s">
        <v>249</v>
      </c>
      <c r="E174" s="196">
        <v>350000</v>
      </c>
      <c r="F174" s="189">
        <v>345011.08</v>
      </c>
      <c r="G174" s="190">
        <f>SUM(F174/E174)</f>
        <v>0.9857</v>
      </c>
      <c r="H174" s="107"/>
      <c r="I174" s="139"/>
      <c r="J174" s="139"/>
      <c r="K174" s="139"/>
      <c r="L174" s="139"/>
      <c r="M174" s="139"/>
      <c r="N174" s="139"/>
      <c r="O174" s="139"/>
      <c r="P174" s="139"/>
    </row>
    <row r="175" spans="1:16" s="7" customFormat="1" ht="25.5" customHeight="1" thickBot="1">
      <c r="A175" s="34"/>
      <c r="B175" s="230"/>
      <c r="C175" s="258" t="s">
        <v>65</v>
      </c>
      <c r="D175" s="259" t="s">
        <v>66</v>
      </c>
      <c r="E175" s="260">
        <v>600</v>
      </c>
      <c r="F175" s="261">
        <v>2051.58</v>
      </c>
      <c r="G175" s="235">
        <f>SUM(F175/E175)</f>
        <v>3.4193</v>
      </c>
      <c r="H175" s="107"/>
      <c r="I175" s="139"/>
      <c r="J175" s="139"/>
      <c r="K175" s="139"/>
      <c r="L175" s="139"/>
      <c r="M175" s="139"/>
      <c r="N175" s="139"/>
      <c r="O175" s="139"/>
      <c r="P175" s="139"/>
    </row>
    <row r="176" spans="1:9" s="8" customFormat="1" ht="14.25" customHeight="1">
      <c r="A176" s="26">
        <v>1</v>
      </c>
      <c r="B176" s="30">
        <v>2</v>
      </c>
      <c r="C176" s="237">
        <v>3</v>
      </c>
      <c r="D176" s="30">
        <v>4</v>
      </c>
      <c r="E176" s="238">
        <v>5</v>
      </c>
      <c r="F176" s="239">
        <v>6</v>
      </c>
      <c r="G176" s="262">
        <v>7</v>
      </c>
      <c r="H176" s="63"/>
      <c r="I176" s="59"/>
    </row>
    <row r="177" spans="1:16" s="7" customFormat="1" ht="25.5" customHeight="1">
      <c r="A177" s="9"/>
      <c r="B177" s="35"/>
      <c r="C177" s="45" t="s">
        <v>220</v>
      </c>
      <c r="D177" s="257" t="s">
        <v>67</v>
      </c>
      <c r="E177" s="196">
        <v>585000</v>
      </c>
      <c r="F177" s="189">
        <v>590070.95</v>
      </c>
      <c r="G177" s="190">
        <f>SUM(F177/E177)</f>
        <v>1.0087</v>
      </c>
      <c r="H177" s="107"/>
      <c r="I177" s="139"/>
      <c r="J177" s="139"/>
      <c r="K177" s="139"/>
      <c r="L177" s="139"/>
      <c r="M177" s="139"/>
      <c r="N177" s="139"/>
      <c r="O177" s="139"/>
      <c r="P177" s="139"/>
    </row>
    <row r="178" spans="1:16" s="7" customFormat="1" ht="34.5" customHeight="1">
      <c r="A178" s="9"/>
      <c r="B178" s="35"/>
      <c r="C178" s="208" t="s">
        <v>221</v>
      </c>
      <c r="D178" s="195" t="s">
        <v>251</v>
      </c>
      <c r="E178" s="196">
        <v>0</v>
      </c>
      <c r="F178" s="189">
        <v>4762.56</v>
      </c>
      <c r="G178" s="190"/>
      <c r="H178" s="107"/>
      <c r="I178" s="139"/>
      <c r="J178" s="139"/>
      <c r="K178" s="139"/>
      <c r="L178" s="139"/>
      <c r="M178" s="139"/>
      <c r="N178" s="139"/>
      <c r="O178" s="139"/>
      <c r="P178" s="139"/>
    </row>
    <row r="179" spans="1:16" s="7" customFormat="1" ht="25.5" customHeight="1">
      <c r="A179" s="9"/>
      <c r="B179" s="35"/>
      <c r="C179" s="45" t="s">
        <v>206</v>
      </c>
      <c r="D179" s="257" t="s">
        <v>235</v>
      </c>
      <c r="E179" s="196">
        <v>1800</v>
      </c>
      <c r="F179" s="189">
        <v>3352</v>
      </c>
      <c r="G179" s="190">
        <f>SUM(F179/E179)</f>
        <v>1.8622</v>
      </c>
      <c r="H179" s="107"/>
      <c r="I179" s="139"/>
      <c r="J179" s="139"/>
      <c r="K179" s="139"/>
      <c r="L179" s="139"/>
      <c r="M179" s="139"/>
      <c r="N179" s="139"/>
      <c r="O179" s="139"/>
      <c r="P179" s="139"/>
    </row>
    <row r="180" spans="1:9" s="7" customFormat="1" ht="25.5" customHeight="1">
      <c r="A180" s="9"/>
      <c r="B180" s="35"/>
      <c r="C180" s="45" t="s">
        <v>207</v>
      </c>
      <c r="D180" s="195" t="s">
        <v>236</v>
      </c>
      <c r="E180" s="196">
        <v>75000</v>
      </c>
      <c r="F180" s="189">
        <v>70050</v>
      </c>
      <c r="G180" s="190">
        <f>SUM(F180/E180)</f>
        <v>0.934</v>
      </c>
      <c r="H180" s="107"/>
      <c r="I180" s="139"/>
    </row>
    <row r="181" spans="1:9" s="7" customFormat="1" ht="25.5" customHeight="1">
      <c r="A181" s="9"/>
      <c r="B181" s="35"/>
      <c r="C181" s="220" t="s">
        <v>204</v>
      </c>
      <c r="D181" s="195" t="s">
        <v>241</v>
      </c>
      <c r="E181" s="207">
        <v>0</v>
      </c>
      <c r="F181" s="189">
        <v>1.5</v>
      </c>
      <c r="G181" s="263"/>
      <c r="H181" s="107"/>
      <c r="I181" s="139"/>
    </row>
    <row r="182" spans="1:9" s="7" customFormat="1" ht="25.5" customHeight="1">
      <c r="A182" s="9"/>
      <c r="B182" s="33"/>
      <c r="C182" s="224" t="s">
        <v>205</v>
      </c>
      <c r="D182" s="195" t="s">
        <v>234</v>
      </c>
      <c r="E182" s="81">
        <v>500</v>
      </c>
      <c r="F182" s="72">
        <v>115.9</v>
      </c>
      <c r="G182" s="190">
        <f>SUM(F182/E182)</f>
        <v>0.2318</v>
      </c>
      <c r="H182" s="107"/>
      <c r="I182" s="139"/>
    </row>
    <row r="183" spans="1:9" s="7" customFormat="1" ht="14.25" customHeight="1">
      <c r="A183" s="9"/>
      <c r="B183" s="35"/>
      <c r="C183" s="39"/>
      <c r="D183" s="202"/>
      <c r="E183" s="245"/>
      <c r="F183" s="246"/>
      <c r="G183" s="264"/>
      <c r="H183" s="107"/>
      <c r="I183" s="139"/>
    </row>
    <row r="184" spans="1:9" s="7" customFormat="1" ht="14.25" customHeight="1">
      <c r="A184" s="9"/>
      <c r="B184" s="35">
        <v>75621</v>
      </c>
      <c r="C184" s="39"/>
      <c r="D184" s="202" t="s">
        <v>93</v>
      </c>
      <c r="E184" s="245"/>
      <c r="F184" s="246"/>
      <c r="G184" s="264"/>
      <c r="H184" s="107"/>
      <c r="I184" s="139"/>
    </row>
    <row r="185" spans="1:9" s="7" customFormat="1" ht="14.25" customHeight="1">
      <c r="A185" s="9"/>
      <c r="B185" s="35"/>
      <c r="C185" s="40"/>
      <c r="D185" s="194" t="s">
        <v>145</v>
      </c>
      <c r="E185" s="81">
        <f>SUM(E186:E187)</f>
        <v>19350000</v>
      </c>
      <c r="F185" s="72">
        <f>SUM(F186:F187)</f>
        <v>22860361.49</v>
      </c>
      <c r="G185" s="162">
        <f>SUM(F185/E185)</f>
        <v>1.1814</v>
      </c>
      <c r="H185" s="107"/>
      <c r="I185" s="139"/>
    </row>
    <row r="186" spans="1:9" s="7" customFormat="1" ht="25.5" customHeight="1">
      <c r="A186" s="9"/>
      <c r="B186" s="35"/>
      <c r="C186" s="205" t="s">
        <v>216</v>
      </c>
      <c r="D186" s="204" t="s">
        <v>237</v>
      </c>
      <c r="E186" s="265">
        <v>19000000</v>
      </c>
      <c r="F186" s="266">
        <v>21335592</v>
      </c>
      <c r="G186" s="162">
        <f>SUM(F186/E186)</f>
        <v>1.1229</v>
      </c>
      <c r="H186" s="107"/>
      <c r="I186" s="139"/>
    </row>
    <row r="187" spans="1:9" s="7" customFormat="1" ht="25.5" customHeight="1" thickBot="1">
      <c r="A187" s="209"/>
      <c r="B187" s="210"/>
      <c r="C187" s="267" t="s">
        <v>217</v>
      </c>
      <c r="D187" s="212" t="s">
        <v>238</v>
      </c>
      <c r="E187" s="268">
        <v>350000</v>
      </c>
      <c r="F187" s="269">
        <v>1524769.49</v>
      </c>
      <c r="G187" s="201">
        <f>SUM(F187/E187)</f>
        <v>4.3565</v>
      </c>
      <c r="H187" s="107"/>
      <c r="I187" s="139"/>
    </row>
    <row r="188" spans="1:9" s="7" customFormat="1" ht="14.25" customHeight="1" thickTop="1">
      <c r="A188" s="9"/>
      <c r="B188" s="248"/>
      <c r="C188" s="39"/>
      <c r="D188" s="202"/>
      <c r="E188" s="96"/>
      <c r="F188" s="97"/>
      <c r="G188" s="193"/>
      <c r="H188" s="107"/>
      <c r="I188" s="139"/>
    </row>
    <row r="189" spans="1:9" s="7" customFormat="1" ht="14.25" customHeight="1">
      <c r="A189" s="9">
        <v>758</v>
      </c>
      <c r="B189" s="203"/>
      <c r="C189" s="40"/>
      <c r="D189" s="194" t="s">
        <v>46</v>
      </c>
      <c r="E189" s="81">
        <f>SUM(E191+E194+E197)+E200</f>
        <v>15272961</v>
      </c>
      <c r="F189" s="92">
        <f>SUM(F191+F194+F197)+F200</f>
        <v>15561871.3</v>
      </c>
      <c r="G189" s="162">
        <f>SUM(F189/E189)</f>
        <v>1.0189</v>
      </c>
      <c r="H189" s="107"/>
      <c r="I189" s="139"/>
    </row>
    <row r="190" spans="1:9" s="7" customFormat="1" ht="14.25" customHeight="1">
      <c r="A190" s="9"/>
      <c r="B190" s="35"/>
      <c r="C190" s="39"/>
      <c r="D190" s="202"/>
      <c r="E190" s="96"/>
      <c r="F190" s="97"/>
      <c r="G190" s="193"/>
      <c r="H190" s="107"/>
      <c r="I190" s="139"/>
    </row>
    <row r="191" spans="1:9" s="7" customFormat="1" ht="14.25" customHeight="1">
      <c r="A191" s="9"/>
      <c r="B191" s="35">
        <v>75801</v>
      </c>
      <c r="C191" s="40"/>
      <c r="D191" s="194" t="s">
        <v>191</v>
      </c>
      <c r="E191" s="81">
        <f>SUM(E192)</f>
        <v>14393425</v>
      </c>
      <c r="F191" s="72">
        <f>SUM(F192)</f>
        <v>14393425</v>
      </c>
      <c r="G191" s="162">
        <f>SUM(F191/E191)</f>
        <v>1</v>
      </c>
      <c r="H191" s="107"/>
      <c r="I191" s="139"/>
    </row>
    <row r="192" spans="1:9" s="7" customFormat="1" ht="25.5" customHeight="1">
      <c r="A192" s="9"/>
      <c r="B192" s="33"/>
      <c r="C192" s="220" t="s">
        <v>225</v>
      </c>
      <c r="D192" s="195" t="s">
        <v>1</v>
      </c>
      <c r="E192" s="196">
        <v>14393425</v>
      </c>
      <c r="F192" s="189">
        <v>14393425</v>
      </c>
      <c r="G192" s="190">
        <f>SUM(F192/E192)</f>
        <v>1</v>
      </c>
      <c r="H192" s="107"/>
      <c r="I192" s="139"/>
    </row>
    <row r="193" spans="1:9" s="7" customFormat="1" ht="14.25" customHeight="1">
      <c r="A193" s="9"/>
      <c r="B193" s="35"/>
      <c r="C193" s="39"/>
      <c r="D193" s="202"/>
      <c r="E193" s="96"/>
      <c r="F193" s="97"/>
      <c r="G193" s="193"/>
      <c r="H193" s="107"/>
      <c r="I193" s="139"/>
    </row>
    <row r="194" spans="1:9" s="7" customFormat="1" ht="14.25" customHeight="1">
      <c r="A194" s="9"/>
      <c r="B194" s="35">
        <v>75814</v>
      </c>
      <c r="C194" s="40"/>
      <c r="D194" s="194" t="s">
        <v>261</v>
      </c>
      <c r="E194" s="81">
        <f>SUM(E195)</f>
        <v>200000</v>
      </c>
      <c r="F194" s="72">
        <f>SUM(F195)</f>
        <v>482487.65</v>
      </c>
      <c r="G194" s="162">
        <f>SUM(F194/E194)</f>
        <v>2.4124</v>
      </c>
      <c r="H194" s="107"/>
      <c r="I194" s="139"/>
    </row>
    <row r="195" spans="1:9" s="7" customFormat="1" ht="25.5" customHeight="1">
      <c r="A195" s="9"/>
      <c r="B195" s="33"/>
      <c r="C195" s="270" t="s">
        <v>204</v>
      </c>
      <c r="D195" s="204" t="s">
        <v>241</v>
      </c>
      <c r="E195" s="81">
        <v>200000</v>
      </c>
      <c r="F195" s="72">
        <v>482487.65</v>
      </c>
      <c r="G195" s="190">
        <f>SUM(F195/E195)</f>
        <v>2.4124</v>
      </c>
      <c r="H195" s="107"/>
      <c r="I195" s="139"/>
    </row>
    <row r="196" spans="1:9" s="7" customFormat="1" ht="14.25" customHeight="1">
      <c r="A196" s="9"/>
      <c r="B196" s="35"/>
      <c r="C196" s="39"/>
      <c r="D196" s="202"/>
      <c r="E196" s="96"/>
      <c r="F196" s="97"/>
      <c r="G196" s="193"/>
      <c r="H196" s="107"/>
      <c r="I196" s="139"/>
    </row>
    <row r="197" spans="1:9" s="7" customFormat="1" ht="14.25" customHeight="1">
      <c r="A197" s="9"/>
      <c r="B197" s="35">
        <v>75820</v>
      </c>
      <c r="C197" s="40"/>
      <c r="D197" s="194" t="s">
        <v>94</v>
      </c>
      <c r="E197" s="81">
        <f>SUM(E198)</f>
        <v>0</v>
      </c>
      <c r="F197" s="72">
        <f>SUM(F198)</f>
        <v>6422.65</v>
      </c>
      <c r="G197" s="162"/>
      <c r="H197" s="107"/>
      <c r="I197" s="139"/>
    </row>
    <row r="198" spans="1:9" s="7" customFormat="1" ht="25.5" customHeight="1">
      <c r="A198" s="9"/>
      <c r="B198" s="33"/>
      <c r="C198" s="205" t="s">
        <v>255</v>
      </c>
      <c r="D198" s="195" t="s">
        <v>256</v>
      </c>
      <c r="E198" s="81">
        <v>0</v>
      </c>
      <c r="F198" s="72">
        <v>6422.65</v>
      </c>
      <c r="G198" s="162"/>
      <c r="H198" s="107"/>
      <c r="I198" s="139"/>
    </row>
    <row r="199" spans="1:9" s="7" customFormat="1" ht="14.25" customHeight="1">
      <c r="A199" s="9"/>
      <c r="B199" s="35"/>
      <c r="C199" s="39"/>
      <c r="D199" s="202"/>
      <c r="E199" s="96"/>
      <c r="F199" s="97"/>
      <c r="G199" s="193"/>
      <c r="H199" s="107"/>
      <c r="I199" s="139"/>
    </row>
    <row r="200" spans="1:9" s="7" customFormat="1" ht="14.25" customHeight="1">
      <c r="A200" s="9"/>
      <c r="B200" s="35">
        <v>75831</v>
      </c>
      <c r="C200" s="40"/>
      <c r="D200" s="194" t="s">
        <v>190</v>
      </c>
      <c r="E200" s="81">
        <f>SUM(E201)</f>
        <v>679536</v>
      </c>
      <c r="F200" s="72">
        <f>SUM(F201)</f>
        <v>679536</v>
      </c>
      <c r="G200" s="162">
        <f>SUM(F200/E200)</f>
        <v>1</v>
      </c>
      <c r="H200" s="107"/>
      <c r="I200" s="139"/>
    </row>
    <row r="201" spans="1:9" s="7" customFormat="1" ht="25.5" customHeight="1" thickBot="1">
      <c r="A201" s="209"/>
      <c r="B201" s="210"/>
      <c r="C201" s="172" t="s">
        <v>225</v>
      </c>
      <c r="D201" s="173" t="s">
        <v>1</v>
      </c>
      <c r="E201" s="199">
        <v>679536</v>
      </c>
      <c r="F201" s="200">
        <v>679536</v>
      </c>
      <c r="G201" s="201">
        <f>SUM(F201/E201)</f>
        <v>1</v>
      </c>
      <c r="H201" s="107"/>
      <c r="I201" s="139"/>
    </row>
    <row r="202" spans="1:9" s="7" customFormat="1" ht="14.25" customHeight="1" thickTop="1">
      <c r="A202" s="9"/>
      <c r="B202" s="35"/>
      <c r="C202" s="213"/>
      <c r="D202" s="271"/>
      <c r="E202" s="96"/>
      <c r="F202" s="97"/>
      <c r="G202" s="193"/>
      <c r="H202" s="107"/>
      <c r="I202" s="139"/>
    </row>
    <row r="203" spans="1:9" s="7" customFormat="1" ht="14.25" customHeight="1">
      <c r="A203" s="9">
        <v>801</v>
      </c>
      <c r="B203" s="203"/>
      <c r="C203" s="40"/>
      <c r="D203" s="194" t="s">
        <v>47</v>
      </c>
      <c r="E203" s="81">
        <f>SUM(E205+E212+E218+E226+E230)</f>
        <v>656860</v>
      </c>
      <c r="F203" s="72">
        <f>SUM(F205+F212+F218+F226+F230)</f>
        <v>471622.36</v>
      </c>
      <c r="G203" s="162">
        <f>SUM(F203/E203)</f>
        <v>0.718</v>
      </c>
      <c r="H203" s="107"/>
      <c r="I203" s="139"/>
    </row>
    <row r="204" spans="1:9" s="7" customFormat="1" ht="14.25" customHeight="1">
      <c r="A204" s="9"/>
      <c r="B204" s="248"/>
      <c r="C204" s="39"/>
      <c r="D204" s="202"/>
      <c r="E204" s="96"/>
      <c r="F204" s="97"/>
      <c r="G204" s="193"/>
      <c r="H204" s="107"/>
      <c r="I204" s="139"/>
    </row>
    <row r="205" spans="1:9" s="7" customFormat="1" ht="14.25" customHeight="1">
      <c r="A205" s="9"/>
      <c r="B205" s="35">
        <v>80101</v>
      </c>
      <c r="C205" s="40"/>
      <c r="D205" s="194" t="s">
        <v>146</v>
      </c>
      <c r="E205" s="81">
        <f>SUM(E206:E210)</f>
        <v>186453</v>
      </c>
      <c r="F205" s="72">
        <f>SUM(F206:F210)</f>
        <v>177567.99</v>
      </c>
      <c r="G205" s="162">
        <f aca="true" t="shared" si="3" ref="G205:G210">SUM(F205/E205)</f>
        <v>0.9523</v>
      </c>
      <c r="H205" s="107"/>
      <c r="I205" s="139"/>
    </row>
    <row r="206" spans="1:9" s="7" customFormat="1" ht="43.5" customHeight="1">
      <c r="A206" s="9"/>
      <c r="B206" s="35"/>
      <c r="C206" s="224" t="s">
        <v>228</v>
      </c>
      <c r="D206" s="204" t="s">
        <v>189</v>
      </c>
      <c r="E206" s="81">
        <v>15244</v>
      </c>
      <c r="F206" s="72">
        <v>15234.29</v>
      </c>
      <c r="G206" s="190">
        <f t="shared" si="3"/>
        <v>0.9994</v>
      </c>
      <c r="H206" s="107"/>
      <c r="I206" s="139"/>
    </row>
    <row r="207" spans="1:9" s="7" customFormat="1" ht="34.5" customHeight="1">
      <c r="A207" s="9"/>
      <c r="B207" s="35"/>
      <c r="C207" s="253" t="s">
        <v>192</v>
      </c>
      <c r="D207" s="195" t="s">
        <v>174</v>
      </c>
      <c r="E207" s="81">
        <v>80152</v>
      </c>
      <c r="F207" s="72">
        <v>80152</v>
      </c>
      <c r="G207" s="190">
        <f t="shared" si="3"/>
        <v>1</v>
      </c>
      <c r="H207" s="107"/>
      <c r="I207" s="139"/>
    </row>
    <row r="208" spans="1:9" s="7" customFormat="1" ht="43.5" customHeight="1">
      <c r="A208" s="9"/>
      <c r="B208" s="35"/>
      <c r="C208" s="253" t="s">
        <v>95</v>
      </c>
      <c r="D208" s="195" t="s">
        <v>96</v>
      </c>
      <c r="E208" s="81">
        <v>2308</v>
      </c>
      <c r="F208" s="72">
        <v>2307.46</v>
      </c>
      <c r="G208" s="190">
        <f t="shared" si="3"/>
        <v>0.9998</v>
      </c>
      <c r="H208" s="107"/>
      <c r="I208" s="139"/>
    </row>
    <row r="209" spans="1:9" s="7" customFormat="1" ht="43.5" customHeight="1">
      <c r="A209" s="9"/>
      <c r="B209" s="35"/>
      <c r="C209" s="253" t="s">
        <v>63</v>
      </c>
      <c r="D209" s="195" t="s">
        <v>24</v>
      </c>
      <c r="E209" s="81">
        <v>88748</v>
      </c>
      <c r="F209" s="72">
        <v>79873.2</v>
      </c>
      <c r="G209" s="190">
        <f t="shared" si="3"/>
        <v>0.9</v>
      </c>
      <c r="H209" s="107"/>
      <c r="I209" s="139"/>
    </row>
    <row r="210" spans="1:9" s="7" customFormat="1" ht="34.5" customHeight="1">
      <c r="A210" s="9"/>
      <c r="B210" s="35"/>
      <c r="C210" s="253" t="s">
        <v>185</v>
      </c>
      <c r="D210" s="204" t="s">
        <v>187</v>
      </c>
      <c r="E210" s="81">
        <v>1</v>
      </c>
      <c r="F210" s="72">
        <v>1.04</v>
      </c>
      <c r="G210" s="190">
        <f t="shared" si="3"/>
        <v>1.04</v>
      </c>
      <c r="H210" s="107"/>
      <c r="I210" s="139"/>
    </row>
    <row r="211" spans="1:9" s="7" customFormat="1" ht="14.25" customHeight="1">
      <c r="A211" s="9"/>
      <c r="B211" s="272"/>
      <c r="C211" s="219"/>
      <c r="D211" s="202"/>
      <c r="E211" s="96"/>
      <c r="F211" s="97"/>
      <c r="G211" s="193"/>
      <c r="H211" s="107"/>
      <c r="I211" s="139"/>
    </row>
    <row r="212" spans="1:9" s="7" customFormat="1" ht="14.25" customHeight="1">
      <c r="A212" s="9"/>
      <c r="B212" s="35">
        <v>80104</v>
      </c>
      <c r="C212" s="217"/>
      <c r="D212" s="194" t="s">
        <v>166</v>
      </c>
      <c r="E212" s="81">
        <f>SUM(E213:E216)</f>
        <v>242766</v>
      </c>
      <c r="F212" s="92">
        <f>SUM(F213:F216)</f>
        <v>65837.64</v>
      </c>
      <c r="G212" s="162">
        <f>SUM(F212/E212)</f>
        <v>0.2712</v>
      </c>
      <c r="H212" s="107"/>
      <c r="I212" s="139"/>
    </row>
    <row r="213" spans="1:9" s="7" customFormat="1" ht="43.5" customHeight="1">
      <c r="A213" s="9"/>
      <c r="B213" s="35"/>
      <c r="C213" s="253" t="s">
        <v>228</v>
      </c>
      <c r="D213" s="204" t="s">
        <v>189</v>
      </c>
      <c r="E213" s="81">
        <v>521</v>
      </c>
      <c r="F213" s="72">
        <v>521.28</v>
      </c>
      <c r="G213" s="190">
        <f>SUM(F213/E213)</f>
        <v>1.0005</v>
      </c>
      <c r="H213" s="107"/>
      <c r="I213" s="139"/>
    </row>
    <row r="214" spans="1:9" s="7" customFormat="1" ht="38.25" customHeight="1">
      <c r="A214" s="9"/>
      <c r="B214" s="35"/>
      <c r="C214" s="273" t="s">
        <v>178</v>
      </c>
      <c r="D214" s="204" t="s">
        <v>180</v>
      </c>
      <c r="E214" s="196">
        <v>21811</v>
      </c>
      <c r="F214" s="189">
        <v>21810.76</v>
      </c>
      <c r="G214" s="190">
        <f>SUM(F214/E214)</f>
        <v>1</v>
      </c>
      <c r="H214" s="107"/>
      <c r="I214" s="139"/>
    </row>
    <row r="215" spans="1:9" s="7" customFormat="1" ht="34.5" customHeight="1">
      <c r="A215" s="9"/>
      <c r="B215" s="35"/>
      <c r="C215" s="253" t="s">
        <v>185</v>
      </c>
      <c r="D215" s="204" t="s">
        <v>187</v>
      </c>
      <c r="E215" s="81">
        <v>434</v>
      </c>
      <c r="F215" s="72">
        <v>434.2</v>
      </c>
      <c r="G215" s="190">
        <f>SUM(F215/E215)</f>
        <v>1.0005</v>
      </c>
      <c r="H215" s="107"/>
      <c r="I215" s="139"/>
    </row>
    <row r="216" spans="1:9" s="7" customFormat="1" ht="53.25" customHeight="1">
      <c r="A216" s="9"/>
      <c r="B216" s="33"/>
      <c r="C216" s="40">
        <v>6260</v>
      </c>
      <c r="D216" s="204" t="s">
        <v>229</v>
      </c>
      <c r="E216" s="196">
        <v>220000</v>
      </c>
      <c r="F216" s="189">
        <v>43071.4</v>
      </c>
      <c r="G216" s="274">
        <f>SUM(F216/E216)</f>
        <v>0.1958</v>
      </c>
      <c r="H216" s="107"/>
      <c r="I216" s="139"/>
    </row>
    <row r="217" spans="1:9" s="7" customFormat="1" ht="14.25" customHeight="1">
      <c r="A217" s="9"/>
      <c r="B217" s="35"/>
      <c r="C217" s="39"/>
      <c r="D217" s="202"/>
      <c r="E217" s="96"/>
      <c r="F217" s="97"/>
      <c r="G217" s="193"/>
      <c r="H217" s="107"/>
      <c r="I217" s="139"/>
    </row>
    <row r="218" spans="1:9" s="7" customFormat="1" ht="14.25" customHeight="1">
      <c r="A218" s="9"/>
      <c r="B218" s="35">
        <v>80110</v>
      </c>
      <c r="C218" s="40"/>
      <c r="D218" s="194" t="s">
        <v>147</v>
      </c>
      <c r="E218" s="81">
        <f>SUM(E219:E222,E224)</f>
        <v>6660</v>
      </c>
      <c r="F218" s="92">
        <f>SUM(F219:F222,F224)</f>
        <v>6700.01</v>
      </c>
      <c r="G218" s="162">
        <f>SUM(F218/E218)</f>
        <v>1.006</v>
      </c>
      <c r="H218" s="107"/>
      <c r="I218" s="139"/>
    </row>
    <row r="219" spans="1:9" s="7" customFormat="1" ht="43.5" customHeight="1">
      <c r="A219" s="9"/>
      <c r="B219" s="35"/>
      <c r="C219" s="224" t="s">
        <v>228</v>
      </c>
      <c r="D219" s="204" t="s">
        <v>189</v>
      </c>
      <c r="E219" s="81">
        <v>1259</v>
      </c>
      <c r="F219" s="72">
        <v>1259.42</v>
      </c>
      <c r="G219" s="162">
        <f>SUM(F219/E219)</f>
        <v>1.0003</v>
      </c>
      <c r="H219" s="107"/>
      <c r="I219" s="139"/>
    </row>
    <row r="220" spans="1:9" s="7" customFormat="1" ht="25.5" customHeight="1">
      <c r="A220" s="9"/>
      <c r="B220" s="35"/>
      <c r="C220" s="224" t="s">
        <v>205</v>
      </c>
      <c r="D220" s="204" t="s">
        <v>234</v>
      </c>
      <c r="E220" s="81">
        <v>1520</v>
      </c>
      <c r="F220" s="72">
        <v>1520</v>
      </c>
      <c r="G220" s="190">
        <f>SUM(F220/E220)</f>
        <v>1</v>
      </c>
      <c r="H220" s="107"/>
      <c r="I220" s="139"/>
    </row>
    <row r="221" spans="1:9" s="7" customFormat="1" ht="43.5" customHeight="1">
      <c r="A221" s="9"/>
      <c r="B221" s="35"/>
      <c r="C221" s="253" t="s">
        <v>95</v>
      </c>
      <c r="D221" s="195" t="s">
        <v>96</v>
      </c>
      <c r="E221" s="81">
        <v>1154</v>
      </c>
      <c r="F221" s="72">
        <v>1153.73</v>
      </c>
      <c r="G221" s="190">
        <f>SUM(F221/E221)</f>
        <v>0.9998</v>
      </c>
      <c r="H221" s="107"/>
      <c r="I221" s="139"/>
    </row>
    <row r="222" spans="1:9" s="7" customFormat="1" ht="43.5" customHeight="1" thickBot="1">
      <c r="A222" s="34"/>
      <c r="B222" s="230"/>
      <c r="C222" s="258" t="s">
        <v>186</v>
      </c>
      <c r="D222" s="232" t="s">
        <v>24</v>
      </c>
      <c r="E222" s="260">
        <v>2717</v>
      </c>
      <c r="F222" s="261">
        <v>2757</v>
      </c>
      <c r="G222" s="235">
        <f>SUM(F222/E222)</f>
        <v>1.0147</v>
      </c>
      <c r="H222" s="107"/>
      <c r="I222" s="139"/>
    </row>
    <row r="223" spans="1:9" s="8" customFormat="1" ht="14.25" customHeight="1">
      <c r="A223" s="26">
        <v>1</v>
      </c>
      <c r="B223" s="30">
        <v>2</v>
      </c>
      <c r="C223" s="237">
        <v>3</v>
      </c>
      <c r="D223" s="30">
        <v>4</v>
      </c>
      <c r="E223" s="238">
        <v>5</v>
      </c>
      <c r="F223" s="239">
        <v>6</v>
      </c>
      <c r="G223" s="262">
        <v>7</v>
      </c>
      <c r="H223" s="63"/>
      <c r="I223" s="59"/>
    </row>
    <row r="224" spans="1:9" s="7" customFormat="1" ht="34.5" customHeight="1">
      <c r="A224" s="9"/>
      <c r="B224" s="33"/>
      <c r="C224" s="45" t="s">
        <v>185</v>
      </c>
      <c r="D224" s="195" t="s">
        <v>187</v>
      </c>
      <c r="E224" s="196">
        <v>10</v>
      </c>
      <c r="F224" s="189">
        <v>9.86</v>
      </c>
      <c r="G224" s="190">
        <f>SUM(F224/E224)</f>
        <v>0.986</v>
      </c>
      <c r="H224" s="107"/>
      <c r="I224" s="139"/>
    </row>
    <row r="225" spans="1:9" s="7" customFormat="1" ht="12.75">
      <c r="A225" s="9"/>
      <c r="B225" s="35"/>
      <c r="C225" s="254"/>
      <c r="D225" s="214"/>
      <c r="E225" s="96"/>
      <c r="F225" s="97"/>
      <c r="G225" s="193"/>
      <c r="H225" s="107"/>
      <c r="I225" s="139"/>
    </row>
    <row r="226" spans="1:9" s="7" customFormat="1" ht="12.75">
      <c r="A226" s="9"/>
      <c r="B226" s="35">
        <v>80146</v>
      </c>
      <c r="C226" s="224"/>
      <c r="D226" s="204" t="s">
        <v>132</v>
      </c>
      <c r="E226" s="81">
        <f>SUM(E228)+E227</f>
        <v>1450</v>
      </c>
      <c r="F226" s="92">
        <f>SUM(F228)+F227</f>
        <v>2338.12</v>
      </c>
      <c r="G226" s="162">
        <f>SUM(F226/E226)</f>
        <v>1.6125</v>
      </c>
      <c r="H226" s="107"/>
      <c r="I226" s="139"/>
    </row>
    <row r="227" spans="1:9" s="7" customFormat="1" ht="25.5" customHeight="1">
      <c r="A227" s="9"/>
      <c r="B227" s="35"/>
      <c r="C227" s="224" t="s">
        <v>205</v>
      </c>
      <c r="D227" s="204" t="s">
        <v>234</v>
      </c>
      <c r="E227" s="196">
        <v>0</v>
      </c>
      <c r="F227" s="189">
        <v>500</v>
      </c>
      <c r="G227" s="162"/>
      <c r="H227" s="107"/>
      <c r="I227" s="139"/>
    </row>
    <row r="228" spans="1:9" s="7" customFormat="1" ht="25.5" customHeight="1">
      <c r="A228" s="117"/>
      <c r="B228" s="36"/>
      <c r="C228" s="224" t="s">
        <v>178</v>
      </c>
      <c r="D228" s="204" t="s">
        <v>180</v>
      </c>
      <c r="E228" s="81">
        <v>1450</v>
      </c>
      <c r="F228" s="72">
        <v>1838.12</v>
      </c>
      <c r="G228" s="162">
        <f>SUM(F228/E228)</f>
        <v>1.2677</v>
      </c>
      <c r="H228" s="107"/>
      <c r="I228" s="139"/>
    </row>
    <row r="229" spans="1:9" s="7" customFormat="1" ht="12.75">
      <c r="A229" s="9"/>
      <c r="B229" s="35"/>
      <c r="C229" s="275"/>
      <c r="D229" s="214"/>
      <c r="E229" s="96"/>
      <c r="F229" s="97"/>
      <c r="G229" s="193"/>
      <c r="H229" s="107"/>
      <c r="I229" s="139"/>
    </row>
    <row r="230" spans="1:9" s="7" customFormat="1" ht="12.75">
      <c r="A230" s="9"/>
      <c r="B230" s="35">
        <v>80195</v>
      </c>
      <c r="C230" s="253"/>
      <c r="D230" s="204" t="s">
        <v>140</v>
      </c>
      <c r="E230" s="81">
        <f>SUM(E231:E233)</f>
        <v>219531</v>
      </c>
      <c r="F230" s="92">
        <f>SUM(F231:F233)</f>
        <v>219178.6</v>
      </c>
      <c r="G230" s="162">
        <f>SUM(F230/E230)</f>
        <v>0.9984</v>
      </c>
      <c r="H230" s="107"/>
      <c r="I230" s="139"/>
    </row>
    <row r="231" spans="1:9" s="7" customFormat="1" ht="25.5" customHeight="1">
      <c r="A231" s="9"/>
      <c r="B231" s="35"/>
      <c r="C231" s="253" t="s">
        <v>257</v>
      </c>
      <c r="D231" s="195" t="s">
        <v>258</v>
      </c>
      <c r="E231" s="81">
        <v>0</v>
      </c>
      <c r="F231" s="72">
        <v>7.6</v>
      </c>
      <c r="G231" s="162"/>
      <c r="H231" s="107"/>
      <c r="I231" s="139"/>
    </row>
    <row r="232" spans="1:9" s="7" customFormat="1" ht="34.5" customHeight="1">
      <c r="A232" s="9"/>
      <c r="B232" s="35"/>
      <c r="C232" s="208" t="s">
        <v>192</v>
      </c>
      <c r="D232" s="195" t="s">
        <v>174</v>
      </c>
      <c r="E232" s="196">
        <v>181131</v>
      </c>
      <c r="F232" s="189">
        <v>180771</v>
      </c>
      <c r="G232" s="190">
        <f>SUM(F232/E232)</f>
        <v>0.998</v>
      </c>
      <c r="H232" s="107"/>
      <c r="I232" s="139"/>
    </row>
    <row r="233" spans="1:9" s="7" customFormat="1" ht="34.5" customHeight="1">
      <c r="A233" s="9"/>
      <c r="B233" s="35"/>
      <c r="C233" s="220" t="s">
        <v>60</v>
      </c>
      <c r="D233" s="195" t="s">
        <v>61</v>
      </c>
      <c r="E233" s="196">
        <v>38400</v>
      </c>
      <c r="F233" s="189">
        <v>38400</v>
      </c>
      <c r="G233" s="190">
        <f>SUM(F233/E233)</f>
        <v>1</v>
      </c>
      <c r="H233" s="107"/>
      <c r="I233" s="139"/>
    </row>
    <row r="234" spans="1:9" s="7" customFormat="1" ht="12.75" customHeight="1">
      <c r="A234" s="9"/>
      <c r="B234" s="248"/>
      <c r="C234" s="39"/>
      <c r="D234" s="202"/>
      <c r="E234" s="245"/>
      <c r="F234" s="246"/>
      <c r="G234" s="247"/>
      <c r="H234" s="107"/>
      <c r="I234" s="139"/>
    </row>
    <row r="235" spans="1:9" s="7" customFormat="1" ht="14.25" customHeight="1">
      <c r="A235" s="9">
        <v>851</v>
      </c>
      <c r="B235" s="203"/>
      <c r="C235" s="40"/>
      <c r="D235" s="194" t="s">
        <v>48</v>
      </c>
      <c r="E235" s="81">
        <f>SUM(E237)</f>
        <v>3326</v>
      </c>
      <c r="F235" s="72">
        <f>SUM(F237)</f>
        <v>2835.02</v>
      </c>
      <c r="G235" s="162">
        <f>SUM(F235/E235)</f>
        <v>0.8524</v>
      </c>
      <c r="H235" s="107"/>
      <c r="I235" s="139"/>
    </row>
    <row r="236" spans="1:9" s="7" customFormat="1" ht="14.25" customHeight="1">
      <c r="A236" s="9"/>
      <c r="B236" s="35"/>
      <c r="C236" s="39"/>
      <c r="D236" s="202"/>
      <c r="E236" s="96"/>
      <c r="F236" s="97"/>
      <c r="G236" s="193"/>
      <c r="H236" s="107"/>
      <c r="I236" s="139"/>
    </row>
    <row r="237" spans="1:9" s="7" customFormat="1" ht="14.25" customHeight="1">
      <c r="A237" s="9"/>
      <c r="B237" s="35">
        <v>85195</v>
      </c>
      <c r="C237" s="40"/>
      <c r="D237" s="194" t="s">
        <v>140</v>
      </c>
      <c r="E237" s="81">
        <f>SUM(E238:E240)</f>
        <v>3326</v>
      </c>
      <c r="F237" s="72">
        <f>SUM(F238:F240)</f>
        <v>2835.02</v>
      </c>
      <c r="G237" s="162">
        <f>SUM(F237/E237)</f>
        <v>0.8524</v>
      </c>
      <c r="H237" s="107"/>
      <c r="I237" s="139"/>
    </row>
    <row r="238" spans="1:9" s="7" customFormat="1" ht="43.5" customHeight="1">
      <c r="A238" s="9"/>
      <c r="B238" s="35"/>
      <c r="C238" s="223" t="s">
        <v>228</v>
      </c>
      <c r="D238" s="195" t="s">
        <v>189</v>
      </c>
      <c r="E238" s="207">
        <v>1508</v>
      </c>
      <c r="F238" s="189">
        <v>1246.04</v>
      </c>
      <c r="G238" s="190">
        <f>SUM(F238/E238)</f>
        <v>0.8263</v>
      </c>
      <c r="H238" s="107"/>
      <c r="I238" s="139"/>
    </row>
    <row r="239" spans="1:9" s="7" customFormat="1" ht="25.5" customHeight="1">
      <c r="A239" s="9"/>
      <c r="B239" s="35"/>
      <c r="C239" s="220" t="s">
        <v>204</v>
      </c>
      <c r="D239" s="195" t="s">
        <v>241</v>
      </c>
      <c r="E239" s="207">
        <v>1518</v>
      </c>
      <c r="F239" s="189">
        <v>1517.98</v>
      </c>
      <c r="G239" s="190">
        <f>SUM(F239/E239)</f>
        <v>1</v>
      </c>
      <c r="H239" s="107"/>
      <c r="I239" s="139"/>
    </row>
    <row r="240" spans="1:9" s="7" customFormat="1" ht="25.5" customHeight="1" thickBot="1">
      <c r="A240" s="209"/>
      <c r="B240" s="210"/>
      <c r="C240" s="211" t="s">
        <v>205</v>
      </c>
      <c r="D240" s="212" t="s">
        <v>234</v>
      </c>
      <c r="E240" s="199">
        <v>300</v>
      </c>
      <c r="F240" s="200">
        <v>71</v>
      </c>
      <c r="G240" s="201">
        <f>SUM(F240/E240)</f>
        <v>0.2367</v>
      </c>
      <c r="H240" s="107"/>
      <c r="I240" s="139"/>
    </row>
    <row r="241" spans="1:9" s="7" customFormat="1" ht="14.25" customHeight="1" thickTop="1">
      <c r="A241" s="9"/>
      <c r="B241" s="248"/>
      <c r="C241" s="44"/>
      <c r="D241" s="271"/>
      <c r="E241" s="96"/>
      <c r="F241" s="97"/>
      <c r="G241" s="193"/>
      <c r="H241" s="107"/>
      <c r="I241" s="139"/>
    </row>
    <row r="242" spans="1:9" s="7" customFormat="1" ht="14.25" customHeight="1">
      <c r="A242" s="9">
        <v>852</v>
      </c>
      <c r="B242" s="203"/>
      <c r="C242" s="40"/>
      <c r="D242" s="194" t="s">
        <v>193</v>
      </c>
      <c r="E242" s="81">
        <f>SUM(E245+E248+E252+E256+E260)</f>
        <v>1463765</v>
      </c>
      <c r="F242" s="72">
        <f>SUM(F245+F248+F252+F256+F260)</f>
        <v>1485272.91</v>
      </c>
      <c r="G242" s="162">
        <f>SUM(F242/E242)</f>
        <v>1.0147</v>
      </c>
      <c r="H242" s="107"/>
      <c r="I242" s="139"/>
    </row>
    <row r="243" spans="1:9" s="7" customFormat="1" ht="14.25" customHeight="1">
      <c r="A243" s="9"/>
      <c r="B243" s="35"/>
      <c r="C243" s="39"/>
      <c r="D243" s="202"/>
      <c r="E243" s="228"/>
      <c r="F243" s="97"/>
      <c r="G243" s="193"/>
      <c r="H243" s="107"/>
      <c r="I243" s="139"/>
    </row>
    <row r="244" spans="1:9" s="7" customFormat="1" ht="14.25" customHeight="1">
      <c r="A244" s="9"/>
      <c r="B244" s="35">
        <v>85212</v>
      </c>
      <c r="C244" s="39"/>
      <c r="D244" s="202" t="s">
        <v>79</v>
      </c>
      <c r="E244" s="96"/>
      <c r="F244" s="97"/>
      <c r="G244" s="193"/>
      <c r="H244" s="107"/>
      <c r="I244" s="139"/>
    </row>
    <row r="245" spans="1:9" s="7" customFormat="1" ht="14.25" customHeight="1">
      <c r="A245" s="9"/>
      <c r="B245" s="35"/>
      <c r="C245" s="40"/>
      <c r="D245" s="194" t="s">
        <v>80</v>
      </c>
      <c r="E245" s="81">
        <f>SUM(E246)</f>
        <v>5000</v>
      </c>
      <c r="F245" s="72">
        <f>SUM(F246)</f>
        <v>20559.39</v>
      </c>
      <c r="G245" s="162">
        <f>SUM(F245/E245)</f>
        <v>4.1119</v>
      </c>
      <c r="H245" s="107"/>
      <c r="I245" s="139"/>
    </row>
    <row r="246" spans="1:9" s="7" customFormat="1" ht="34.5" customHeight="1">
      <c r="A246" s="9"/>
      <c r="B246" s="33"/>
      <c r="C246" s="205" t="s">
        <v>157</v>
      </c>
      <c r="D246" s="195" t="s">
        <v>158</v>
      </c>
      <c r="E246" s="81">
        <v>5000</v>
      </c>
      <c r="F246" s="72">
        <v>20559.39</v>
      </c>
      <c r="G246" s="190">
        <f>SUM(F246/E246)</f>
        <v>4.1119</v>
      </c>
      <c r="H246" s="107"/>
      <c r="I246" s="139"/>
    </row>
    <row r="247" spans="1:9" s="7" customFormat="1" ht="14.25" customHeight="1">
      <c r="A247" s="9"/>
      <c r="B247" s="35"/>
      <c r="C247" s="43"/>
      <c r="D247" s="276"/>
      <c r="E247" s="228"/>
      <c r="F247" s="97"/>
      <c r="G247" s="193"/>
      <c r="H247" s="107"/>
      <c r="I247" s="139"/>
    </row>
    <row r="248" spans="1:9" s="7" customFormat="1" ht="14.25" customHeight="1">
      <c r="A248" s="9"/>
      <c r="B248" s="35">
        <v>85214</v>
      </c>
      <c r="C248" s="40"/>
      <c r="D248" s="194" t="s">
        <v>23</v>
      </c>
      <c r="E248" s="81">
        <f>SUM(E249:E250)</f>
        <v>226387</v>
      </c>
      <c r="F248" s="72">
        <f>SUM(F249:F250)</f>
        <v>220164.78</v>
      </c>
      <c r="G248" s="162">
        <f>SUM(F248/E248)</f>
        <v>0.9725</v>
      </c>
      <c r="H248" s="107"/>
      <c r="I248" s="139"/>
    </row>
    <row r="249" spans="1:9" s="7" customFormat="1" ht="25.5" customHeight="1">
      <c r="A249" s="9"/>
      <c r="B249" s="35"/>
      <c r="C249" s="205" t="s">
        <v>205</v>
      </c>
      <c r="D249" s="214" t="s">
        <v>234</v>
      </c>
      <c r="E249" s="81">
        <v>4387</v>
      </c>
      <c r="F249" s="72">
        <v>9491.02</v>
      </c>
      <c r="G249" s="190">
        <f>SUM(F249/E249)</f>
        <v>2.1634</v>
      </c>
      <c r="H249" s="107"/>
      <c r="I249" s="139"/>
    </row>
    <row r="250" spans="1:9" s="7" customFormat="1" ht="34.5" customHeight="1">
      <c r="A250" s="9"/>
      <c r="B250" s="33"/>
      <c r="C250" s="220" t="s">
        <v>192</v>
      </c>
      <c r="D250" s="195" t="s">
        <v>174</v>
      </c>
      <c r="E250" s="81">
        <v>222000</v>
      </c>
      <c r="F250" s="72">
        <v>210673.76</v>
      </c>
      <c r="G250" s="190">
        <f>SUM(F250/E250)</f>
        <v>0.949</v>
      </c>
      <c r="H250" s="107"/>
      <c r="I250" s="139"/>
    </row>
    <row r="251" spans="1:9" s="7" customFormat="1" ht="14.25" customHeight="1">
      <c r="A251" s="9"/>
      <c r="B251" s="35"/>
      <c r="C251" s="39"/>
      <c r="D251" s="202"/>
      <c r="E251" s="96"/>
      <c r="F251" s="97"/>
      <c r="G251" s="193"/>
      <c r="H251" s="107"/>
      <c r="I251" s="139"/>
    </row>
    <row r="252" spans="1:9" s="7" customFormat="1" ht="14.25" customHeight="1">
      <c r="A252" s="9"/>
      <c r="B252" s="35">
        <v>85219</v>
      </c>
      <c r="C252" s="40"/>
      <c r="D252" s="194" t="s">
        <v>201</v>
      </c>
      <c r="E252" s="81">
        <f>SUM(E253:E254)</f>
        <v>594000</v>
      </c>
      <c r="F252" s="72">
        <f>SUM(F253:F254)</f>
        <v>592824</v>
      </c>
      <c r="G252" s="162">
        <f>SUM(F252/E252)</f>
        <v>0.998</v>
      </c>
      <c r="H252" s="107"/>
      <c r="I252" s="139"/>
    </row>
    <row r="253" spans="1:9" s="7" customFormat="1" ht="25.5" customHeight="1">
      <c r="A253" s="9"/>
      <c r="B253" s="35"/>
      <c r="C253" s="205" t="s">
        <v>205</v>
      </c>
      <c r="D253" s="214" t="s">
        <v>234</v>
      </c>
      <c r="E253" s="81">
        <v>0</v>
      </c>
      <c r="F253" s="72">
        <v>74</v>
      </c>
      <c r="G253" s="162"/>
      <c r="H253" s="107"/>
      <c r="I253" s="139"/>
    </row>
    <row r="254" spans="1:9" s="7" customFormat="1" ht="34.5" customHeight="1">
      <c r="A254" s="9"/>
      <c r="B254" s="33"/>
      <c r="C254" s="220" t="s">
        <v>192</v>
      </c>
      <c r="D254" s="195" t="s">
        <v>174</v>
      </c>
      <c r="E254" s="81">
        <v>594000</v>
      </c>
      <c r="F254" s="72">
        <v>592750</v>
      </c>
      <c r="G254" s="190">
        <f>SUM(F254/E254)</f>
        <v>0.9979</v>
      </c>
      <c r="H254" s="107"/>
      <c r="I254" s="139"/>
    </row>
    <row r="255" spans="1:9" s="7" customFormat="1" ht="14.25" customHeight="1">
      <c r="A255" s="9"/>
      <c r="B255" s="35"/>
      <c r="C255" s="44"/>
      <c r="D255" s="271"/>
      <c r="E255" s="96"/>
      <c r="F255" s="97"/>
      <c r="G255" s="193"/>
      <c r="H255" s="107"/>
      <c r="I255" s="139"/>
    </row>
    <row r="256" spans="1:9" s="7" customFormat="1" ht="14.25" customHeight="1">
      <c r="A256" s="9"/>
      <c r="B256" s="35">
        <v>85228</v>
      </c>
      <c r="C256" s="40"/>
      <c r="D256" s="194" t="s">
        <v>197</v>
      </c>
      <c r="E256" s="81">
        <f>SUM(E257:E258)</f>
        <v>32350</v>
      </c>
      <c r="F256" s="72">
        <f>SUM(F257:F258)</f>
        <v>45074.74</v>
      </c>
      <c r="G256" s="162">
        <f>SUM(F256/E256)</f>
        <v>1.3933</v>
      </c>
      <c r="H256" s="107"/>
      <c r="I256" s="139"/>
    </row>
    <row r="257" spans="1:9" s="7" customFormat="1" ht="25.5" customHeight="1">
      <c r="A257" s="9"/>
      <c r="B257" s="35"/>
      <c r="C257" s="205" t="s">
        <v>226</v>
      </c>
      <c r="D257" s="204" t="s">
        <v>239</v>
      </c>
      <c r="E257" s="207">
        <v>32000</v>
      </c>
      <c r="F257" s="189">
        <v>44947.94</v>
      </c>
      <c r="G257" s="190">
        <f>SUM(F257/E257)</f>
        <v>1.4046</v>
      </c>
      <c r="H257" s="107"/>
      <c r="I257" s="139"/>
    </row>
    <row r="258" spans="1:9" s="7" customFormat="1" ht="34.5" customHeight="1">
      <c r="A258" s="9"/>
      <c r="B258" s="33"/>
      <c r="C258" s="205" t="s">
        <v>157</v>
      </c>
      <c r="D258" s="195" t="s">
        <v>158</v>
      </c>
      <c r="E258" s="81">
        <v>350</v>
      </c>
      <c r="F258" s="72">
        <v>126.8</v>
      </c>
      <c r="G258" s="190">
        <f>SUM(F258/E258)</f>
        <v>0.3623</v>
      </c>
      <c r="H258" s="107"/>
      <c r="I258" s="139"/>
    </row>
    <row r="259" spans="1:9" s="7" customFormat="1" ht="14.25" customHeight="1">
      <c r="A259" s="9"/>
      <c r="B259" s="35"/>
      <c r="C259" s="39"/>
      <c r="D259" s="202"/>
      <c r="E259" s="96"/>
      <c r="F259" s="97"/>
      <c r="G259" s="193"/>
      <c r="H259" s="107"/>
      <c r="I259" s="139"/>
    </row>
    <row r="260" spans="1:9" s="7" customFormat="1" ht="14.25" customHeight="1">
      <c r="A260" s="9"/>
      <c r="B260" s="35">
        <v>85295</v>
      </c>
      <c r="C260" s="40"/>
      <c r="D260" s="194" t="s">
        <v>140</v>
      </c>
      <c r="E260" s="81">
        <f>SUM(E261:E262)</f>
        <v>606028</v>
      </c>
      <c r="F260" s="72">
        <f>SUM(F261:F262)</f>
        <v>606650</v>
      </c>
      <c r="G260" s="162">
        <f>SUM(F260/E260)</f>
        <v>1.001</v>
      </c>
      <c r="H260" s="107"/>
      <c r="I260" s="139"/>
    </row>
    <row r="261" spans="1:9" s="7" customFormat="1" ht="25.5" customHeight="1">
      <c r="A261" s="9"/>
      <c r="B261" s="35"/>
      <c r="C261" s="205" t="s">
        <v>205</v>
      </c>
      <c r="D261" s="195" t="s">
        <v>234</v>
      </c>
      <c r="E261" s="196">
        <v>28</v>
      </c>
      <c r="F261" s="189">
        <v>650</v>
      </c>
      <c r="G261" s="190">
        <f>SUM(F261/E261)</f>
        <v>23.2143</v>
      </c>
      <c r="H261" s="107"/>
      <c r="I261" s="139"/>
    </row>
    <row r="262" spans="1:9" s="7" customFormat="1" ht="34.5" customHeight="1" thickBot="1">
      <c r="A262" s="209"/>
      <c r="B262" s="210"/>
      <c r="C262" s="211" t="s">
        <v>192</v>
      </c>
      <c r="D262" s="212" t="s">
        <v>174</v>
      </c>
      <c r="E262" s="243">
        <v>606000</v>
      </c>
      <c r="F262" s="244">
        <v>606000</v>
      </c>
      <c r="G262" s="201">
        <f>SUM(F262/E262)</f>
        <v>1</v>
      </c>
      <c r="H262" s="107"/>
      <c r="I262" s="139"/>
    </row>
    <row r="263" spans="1:9" s="155" customFormat="1" ht="14.25" customHeight="1" thickTop="1">
      <c r="A263" s="74"/>
      <c r="B263" s="78"/>
      <c r="C263" s="150"/>
      <c r="D263" s="78"/>
      <c r="E263" s="277"/>
      <c r="F263" s="278"/>
      <c r="G263" s="279"/>
      <c r="H263" s="153"/>
      <c r="I263" s="154"/>
    </row>
    <row r="264" spans="1:9" s="7" customFormat="1" ht="14.25" customHeight="1">
      <c r="A264" s="9">
        <v>853</v>
      </c>
      <c r="B264" s="203"/>
      <c r="C264" s="40"/>
      <c r="D264" s="194" t="s">
        <v>55</v>
      </c>
      <c r="E264" s="81">
        <f>SUM(E266)</f>
        <v>8952</v>
      </c>
      <c r="F264" s="72">
        <f>SUM(F266)</f>
        <v>8951.97</v>
      </c>
      <c r="G264" s="162">
        <f>SUM(F264/E264)</f>
        <v>1</v>
      </c>
      <c r="H264" s="107"/>
      <c r="I264" s="139"/>
    </row>
    <row r="265" spans="1:9" s="7" customFormat="1" ht="14.25" customHeight="1">
      <c r="A265" s="9"/>
      <c r="B265" s="35"/>
      <c r="C265" s="39"/>
      <c r="D265" s="202"/>
      <c r="E265" s="96"/>
      <c r="F265" s="97"/>
      <c r="G265" s="193"/>
      <c r="H265" s="107"/>
      <c r="I265" s="139"/>
    </row>
    <row r="266" spans="1:9" s="7" customFormat="1" ht="14.25" customHeight="1">
      <c r="A266" s="9"/>
      <c r="B266" s="35">
        <v>85305</v>
      </c>
      <c r="C266" s="40"/>
      <c r="D266" s="194" t="s">
        <v>202</v>
      </c>
      <c r="E266" s="81">
        <f>SUM(E267)</f>
        <v>8952</v>
      </c>
      <c r="F266" s="72">
        <f>SUM(F267)</f>
        <v>8951.97</v>
      </c>
      <c r="G266" s="162">
        <f>SUM(F266/E266)</f>
        <v>1</v>
      </c>
      <c r="H266" s="107"/>
      <c r="I266" s="139"/>
    </row>
    <row r="267" spans="1:9" s="7" customFormat="1" ht="25.5" customHeight="1" thickBot="1">
      <c r="A267" s="209"/>
      <c r="B267" s="210"/>
      <c r="C267" s="280">
        <v>2370</v>
      </c>
      <c r="D267" s="173" t="s">
        <v>180</v>
      </c>
      <c r="E267" s="199">
        <v>8952</v>
      </c>
      <c r="F267" s="200">
        <v>8951.97</v>
      </c>
      <c r="G267" s="201">
        <f>SUM(F267/E267)</f>
        <v>1</v>
      </c>
      <c r="H267" s="107"/>
      <c r="I267" s="139"/>
    </row>
    <row r="268" spans="1:9" s="155" customFormat="1" ht="13.5" customHeight="1" thickTop="1">
      <c r="A268" s="74"/>
      <c r="B268" s="78"/>
      <c r="C268" s="150"/>
      <c r="D268" s="78"/>
      <c r="E268" s="277"/>
      <c r="F268" s="278"/>
      <c r="G268" s="279"/>
      <c r="H268" s="153"/>
      <c r="I268" s="154"/>
    </row>
    <row r="269" spans="1:9" s="7" customFormat="1" ht="14.25" customHeight="1">
      <c r="A269" s="9">
        <v>854</v>
      </c>
      <c r="B269" s="203"/>
      <c r="C269" s="40"/>
      <c r="D269" s="194" t="s">
        <v>49</v>
      </c>
      <c r="E269" s="81">
        <f>SUM(E271)</f>
        <v>259405</v>
      </c>
      <c r="F269" s="72">
        <f>SUM(F271)</f>
        <v>253797.43</v>
      </c>
      <c r="G269" s="162">
        <f>SUM(F269/E269)</f>
        <v>0.9784</v>
      </c>
      <c r="H269" s="107"/>
      <c r="I269" s="139"/>
    </row>
    <row r="270" spans="1:9" s="7" customFormat="1" ht="14.25" customHeight="1">
      <c r="A270" s="9"/>
      <c r="B270" s="35"/>
      <c r="C270" s="39"/>
      <c r="D270" s="202"/>
      <c r="E270" s="96"/>
      <c r="F270" s="97"/>
      <c r="G270" s="193"/>
      <c r="H270" s="107"/>
      <c r="I270" s="139"/>
    </row>
    <row r="271" spans="1:9" s="7" customFormat="1" ht="14.25" customHeight="1">
      <c r="A271" s="9"/>
      <c r="B271" s="35">
        <v>85415</v>
      </c>
      <c r="C271" s="40"/>
      <c r="D271" s="194" t="s">
        <v>175</v>
      </c>
      <c r="E271" s="81">
        <f>SUM(E272)</f>
        <v>259405</v>
      </c>
      <c r="F271" s="72">
        <f>SUM(F272)</f>
        <v>253797.43</v>
      </c>
      <c r="G271" s="162">
        <f>SUM(F271/E271)</f>
        <v>0.9784</v>
      </c>
      <c r="H271" s="107"/>
      <c r="I271" s="139"/>
    </row>
    <row r="272" spans="1:9" s="7" customFormat="1" ht="34.5" customHeight="1" thickBot="1">
      <c r="A272" s="209"/>
      <c r="B272" s="210"/>
      <c r="C272" s="280">
        <v>2030</v>
      </c>
      <c r="D272" s="212" t="s">
        <v>174</v>
      </c>
      <c r="E272" s="199">
        <v>259405</v>
      </c>
      <c r="F272" s="200">
        <v>253797.43</v>
      </c>
      <c r="G272" s="201">
        <f>SUM(F272/E272)</f>
        <v>0.9784</v>
      </c>
      <c r="H272" s="107"/>
      <c r="I272" s="139"/>
    </row>
    <row r="273" spans="1:9" s="7" customFormat="1" ht="14.25" customHeight="1" thickTop="1">
      <c r="A273" s="9"/>
      <c r="B273" s="35"/>
      <c r="C273" s="39"/>
      <c r="D273" s="202"/>
      <c r="E273" s="96"/>
      <c r="F273" s="97"/>
      <c r="G273" s="193"/>
      <c r="H273" s="107"/>
      <c r="I273" s="139"/>
    </row>
    <row r="274" spans="1:9" s="7" customFormat="1" ht="14.25" customHeight="1">
      <c r="A274" s="9">
        <v>900</v>
      </c>
      <c r="B274" s="203"/>
      <c r="C274" s="40"/>
      <c r="D274" s="194" t="s">
        <v>231</v>
      </c>
      <c r="E274" s="81">
        <f>SUM(E276+E283+E289+E293+E296)</f>
        <v>5555103</v>
      </c>
      <c r="F274" s="92">
        <f>SUM(F276+F283+F289+F293+F296)</f>
        <v>5653030.03</v>
      </c>
      <c r="G274" s="162">
        <f>SUM(F274/E274)</f>
        <v>1.0176</v>
      </c>
      <c r="H274" s="107"/>
      <c r="I274" s="139"/>
    </row>
    <row r="275" spans="1:9" s="7" customFormat="1" ht="14.25" customHeight="1">
      <c r="A275" s="9"/>
      <c r="B275" s="35"/>
      <c r="C275" s="39"/>
      <c r="D275" s="202"/>
      <c r="E275" s="96"/>
      <c r="F275" s="97"/>
      <c r="G275" s="193"/>
      <c r="H275" s="107"/>
      <c r="I275" s="139"/>
    </row>
    <row r="276" spans="1:9" s="7" customFormat="1" ht="14.25" customHeight="1">
      <c r="A276" s="9"/>
      <c r="B276" s="35">
        <v>90001</v>
      </c>
      <c r="C276" s="40"/>
      <c r="D276" s="194" t="s">
        <v>167</v>
      </c>
      <c r="E276" s="81">
        <f>SUM(E277:E279,E281)</f>
        <v>1889664</v>
      </c>
      <c r="F276" s="92">
        <f>SUM(F277:F279,F281)</f>
        <v>1902197.22</v>
      </c>
      <c r="G276" s="162">
        <f>SUM(F276/E276)</f>
        <v>1.0066</v>
      </c>
      <c r="H276" s="107"/>
      <c r="I276" s="139"/>
    </row>
    <row r="277" spans="1:9" s="7" customFormat="1" ht="34.5" customHeight="1">
      <c r="A277" s="9"/>
      <c r="B277" s="35"/>
      <c r="C277" s="205" t="s">
        <v>255</v>
      </c>
      <c r="D277" s="195" t="s">
        <v>256</v>
      </c>
      <c r="E277" s="81">
        <v>0</v>
      </c>
      <c r="F277" s="72">
        <v>10710</v>
      </c>
      <c r="G277" s="162"/>
      <c r="H277" s="107"/>
      <c r="I277" s="139"/>
    </row>
    <row r="278" spans="1:9" s="7" customFormat="1" ht="25.5" customHeight="1">
      <c r="A278" s="9"/>
      <c r="B278" s="35"/>
      <c r="C278" s="205" t="s">
        <v>204</v>
      </c>
      <c r="D278" s="195" t="s">
        <v>241</v>
      </c>
      <c r="E278" s="81">
        <v>0</v>
      </c>
      <c r="F278" s="72">
        <v>80</v>
      </c>
      <c r="G278" s="162"/>
      <c r="H278" s="107"/>
      <c r="I278" s="139"/>
    </row>
    <row r="279" spans="1:9" s="7" customFormat="1" ht="25.5" customHeight="1" thickBot="1">
      <c r="A279" s="34"/>
      <c r="B279" s="230"/>
      <c r="C279" s="281" t="s">
        <v>205</v>
      </c>
      <c r="D279" s="232" t="s">
        <v>234</v>
      </c>
      <c r="E279" s="260">
        <v>0</v>
      </c>
      <c r="F279" s="261">
        <v>1743.22</v>
      </c>
      <c r="G279" s="235"/>
      <c r="H279" s="107"/>
      <c r="I279" s="139"/>
    </row>
    <row r="280" spans="1:9" s="8" customFormat="1" ht="14.25" customHeight="1">
      <c r="A280" s="26">
        <v>1</v>
      </c>
      <c r="B280" s="30">
        <v>2</v>
      </c>
      <c r="C280" s="237">
        <v>3</v>
      </c>
      <c r="D280" s="30">
        <v>4</v>
      </c>
      <c r="E280" s="238">
        <v>5</v>
      </c>
      <c r="F280" s="239">
        <v>6</v>
      </c>
      <c r="G280" s="240">
        <v>7</v>
      </c>
      <c r="H280" s="63"/>
      <c r="I280" s="59"/>
    </row>
    <row r="281" spans="1:9" s="7" customFormat="1" ht="43.5" customHeight="1">
      <c r="A281" s="9"/>
      <c r="B281" s="33"/>
      <c r="C281" s="40">
        <v>6260</v>
      </c>
      <c r="D281" s="204" t="s">
        <v>229</v>
      </c>
      <c r="E281" s="81">
        <v>1889664</v>
      </c>
      <c r="F281" s="72">
        <v>1889664</v>
      </c>
      <c r="G281" s="190">
        <f>SUM(F281/E281)</f>
        <v>1</v>
      </c>
      <c r="H281" s="107"/>
      <c r="I281" s="139"/>
    </row>
    <row r="282" spans="1:9" s="7" customFormat="1" ht="14.25" customHeight="1">
      <c r="A282" s="9"/>
      <c r="B282" s="35"/>
      <c r="C282" s="39"/>
      <c r="D282" s="202"/>
      <c r="E282" s="96"/>
      <c r="F282" s="97"/>
      <c r="G282" s="193"/>
      <c r="H282" s="107"/>
      <c r="I282" s="139"/>
    </row>
    <row r="283" spans="1:9" s="7" customFormat="1" ht="14.25" customHeight="1">
      <c r="A283" s="9"/>
      <c r="B283" s="35">
        <v>90002</v>
      </c>
      <c r="C283" s="40"/>
      <c r="D283" s="194" t="s">
        <v>148</v>
      </c>
      <c r="E283" s="81">
        <f>SUM(E284:E287)</f>
        <v>299960</v>
      </c>
      <c r="F283" s="92">
        <f>SUM(F284:F287)</f>
        <v>295140.78</v>
      </c>
      <c r="G283" s="162">
        <f>SUM(F283/E283)</f>
        <v>0.9839</v>
      </c>
      <c r="H283" s="107"/>
      <c r="I283" s="139"/>
    </row>
    <row r="284" spans="1:9" s="7" customFormat="1" ht="34.5" customHeight="1">
      <c r="A284" s="9"/>
      <c r="B284" s="35"/>
      <c r="C284" s="220" t="s">
        <v>255</v>
      </c>
      <c r="D284" s="195" t="s">
        <v>256</v>
      </c>
      <c r="E284" s="81">
        <v>0</v>
      </c>
      <c r="F284" s="72">
        <v>1431.78</v>
      </c>
      <c r="G284" s="190"/>
      <c r="H284" s="107"/>
      <c r="I284" s="139"/>
    </row>
    <row r="285" spans="1:9" s="7" customFormat="1" ht="34.5" customHeight="1">
      <c r="A285" s="9"/>
      <c r="B285" s="35"/>
      <c r="C285" s="40">
        <v>2440</v>
      </c>
      <c r="D285" s="204" t="s">
        <v>70</v>
      </c>
      <c r="E285" s="81">
        <v>196282</v>
      </c>
      <c r="F285" s="72">
        <v>211531.36</v>
      </c>
      <c r="G285" s="190">
        <f>SUM(F285/E285)</f>
        <v>1.0777</v>
      </c>
      <c r="H285" s="107"/>
      <c r="I285" s="139"/>
    </row>
    <row r="286" spans="1:9" s="7" customFormat="1" ht="34.5" customHeight="1">
      <c r="A286" s="9"/>
      <c r="B286" s="35"/>
      <c r="C286" s="40">
        <v>2910</v>
      </c>
      <c r="D286" s="195" t="s">
        <v>187</v>
      </c>
      <c r="E286" s="81">
        <v>3678</v>
      </c>
      <c r="F286" s="72">
        <v>3677.64</v>
      </c>
      <c r="G286" s="190">
        <f>SUM(F286/E286)</f>
        <v>0.9999</v>
      </c>
      <c r="H286" s="107"/>
      <c r="I286" s="139"/>
    </row>
    <row r="287" spans="1:9" s="7" customFormat="1" ht="43.5" customHeight="1">
      <c r="A287" s="117"/>
      <c r="B287" s="36"/>
      <c r="C287" s="40">
        <v>6260</v>
      </c>
      <c r="D287" s="204" t="s">
        <v>229</v>
      </c>
      <c r="E287" s="81">
        <v>100000</v>
      </c>
      <c r="F287" s="72">
        <v>78500</v>
      </c>
      <c r="G287" s="190">
        <f>SUM(F287/E287)</f>
        <v>0.785</v>
      </c>
      <c r="H287" s="107"/>
      <c r="I287" s="139"/>
    </row>
    <row r="288" spans="1:9" s="7" customFormat="1" ht="12.75">
      <c r="A288" s="9"/>
      <c r="B288" s="35"/>
      <c r="C288" s="282"/>
      <c r="D288" s="214"/>
      <c r="E288" s="96"/>
      <c r="F288" s="97"/>
      <c r="G288" s="193"/>
      <c r="H288" s="107"/>
      <c r="I288" s="139"/>
    </row>
    <row r="289" spans="1:9" s="7" customFormat="1" ht="12.75">
      <c r="A289" s="9"/>
      <c r="B289" s="35">
        <v>90004</v>
      </c>
      <c r="C289" s="223"/>
      <c r="D289" s="204" t="s">
        <v>54</v>
      </c>
      <c r="E289" s="81">
        <f>SUM(E290)</f>
        <v>1042500</v>
      </c>
      <c r="F289" s="72">
        <f>SUM(F290)</f>
        <v>647731.8</v>
      </c>
      <c r="G289" s="162">
        <f>SUM(F289/E289)</f>
        <v>0.6213</v>
      </c>
      <c r="H289" s="107"/>
      <c r="I289" s="139"/>
    </row>
    <row r="290" spans="1:9" s="7" customFormat="1" ht="34.5" customHeight="1">
      <c r="A290" s="9"/>
      <c r="B290" s="33"/>
      <c r="C290" s="223" t="s">
        <v>139</v>
      </c>
      <c r="D290" s="204" t="s">
        <v>70</v>
      </c>
      <c r="E290" s="81">
        <v>1042500</v>
      </c>
      <c r="F290" s="72">
        <v>647731.8</v>
      </c>
      <c r="G290" s="190">
        <f>SUM(F290/E290)</f>
        <v>0.6213</v>
      </c>
      <c r="H290" s="107"/>
      <c r="I290" s="139"/>
    </row>
    <row r="291" spans="1:9" s="7" customFormat="1" ht="12.75">
      <c r="A291" s="9"/>
      <c r="B291" s="35"/>
      <c r="C291" s="282"/>
      <c r="D291" s="214"/>
      <c r="E291" s="96"/>
      <c r="F291" s="97"/>
      <c r="G291" s="193"/>
      <c r="H291" s="107"/>
      <c r="I291" s="139"/>
    </row>
    <row r="292" spans="1:9" s="7" customFormat="1" ht="14.25" customHeight="1">
      <c r="A292" s="9"/>
      <c r="B292" s="35">
        <v>90020</v>
      </c>
      <c r="C292" s="39"/>
      <c r="D292" s="202" t="s">
        <v>153</v>
      </c>
      <c r="E292" s="96"/>
      <c r="F292" s="97"/>
      <c r="G292" s="193"/>
      <c r="H292" s="107"/>
      <c r="I292" s="139"/>
    </row>
    <row r="293" spans="1:9" s="7" customFormat="1" ht="14.25" customHeight="1">
      <c r="A293" s="9"/>
      <c r="B293" s="35"/>
      <c r="C293" s="40"/>
      <c r="D293" s="194" t="s">
        <v>154</v>
      </c>
      <c r="E293" s="81">
        <f>SUM(E294)</f>
        <v>50000</v>
      </c>
      <c r="F293" s="72">
        <f>SUM(F294)</f>
        <v>75626.59</v>
      </c>
      <c r="G293" s="162">
        <f>SUM(F293/E293)</f>
        <v>1.5125</v>
      </c>
      <c r="H293" s="107"/>
      <c r="I293" s="139"/>
    </row>
    <row r="294" spans="1:9" s="7" customFormat="1" ht="25.5" customHeight="1">
      <c r="A294" s="9"/>
      <c r="B294" s="33"/>
      <c r="C294" s="205" t="s">
        <v>227</v>
      </c>
      <c r="D294" s="204" t="s">
        <v>240</v>
      </c>
      <c r="E294" s="207">
        <v>50000</v>
      </c>
      <c r="F294" s="189">
        <v>75626.59</v>
      </c>
      <c r="G294" s="162">
        <f>SUM(F294/E294)</f>
        <v>1.5125</v>
      </c>
      <c r="H294" s="107"/>
      <c r="I294" s="139"/>
    </row>
    <row r="295" spans="1:9" s="7" customFormat="1" ht="14.25" customHeight="1">
      <c r="A295" s="9"/>
      <c r="B295" s="35"/>
      <c r="C295" s="39"/>
      <c r="D295" s="202"/>
      <c r="E295" s="245"/>
      <c r="F295" s="246"/>
      <c r="G295" s="247"/>
      <c r="H295" s="107"/>
      <c r="I295" s="139"/>
    </row>
    <row r="296" spans="1:9" s="7" customFormat="1" ht="14.25" customHeight="1">
      <c r="A296" s="9"/>
      <c r="B296" s="35">
        <v>90095</v>
      </c>
      <c r="C296" s="40"/>
      <c r="D296" s="194" t="s">
        <v>140</v>
      </c>
      <c r="E296" s="81">
        <f>SUM(E297:E305)</f>
        <v>2272979</v>
      </c>
      <c r="F296" s="72">
        <f>SUM(F297:F305)</f>
        <v>2732333.64</v>
      </c>
      <c r="G296" s="162">
        <f aca="true" t="shared" si="4" ref="G296:G305">SUM(F296/E296)</f>
        <v>1.2021</v>
      </c>
      <c r="H296" s="107"/>
      <c r="I296" s="139"/>
    </row>
    <row r="297" spans="1:9" s="7" customFormat="1" ht="25.5" customHeight="1">
      <c r="A297" s="9"/>
      <c r="B297" s="35"/>
      <c r="C297" s="208" t="s">
        <v>203</v>
      </c>
      <c r="D297" s="195" t="s">
        <v>233</v>
      </c>
      <c r="E297" s="207">
        <v>595200</v>
      </c>
      <c r="F297" s="189">
        <v>697625.96</v>
      </c>
      <c r="G297" s="190">
        <f t="shared" si="4"/>
        <v>1.1721</v>
      </c>
      <c r="H297" s="107"/>
      <c r="I297" s="139"/>
    </row>
    <row r="298" spans="1:9" s="7" customFormat="1" ht="34.5" customHeight="1">
      <c r="A298" s="9"/>
      <c r="B298" s="35"/>
      <c r="C298" s="208" t="s">
        <v>221</v>
      </c>
      <c r="D298" s="195" t="s">
        <v>251</v>
      </c>
      <c r="E298" s="207">
        <v>75000</v>
      </c>
      <c r="F298" s="189">
        <v>77168.1</v>
      </c>
      <c r="G298" s="190">
        <f t="shared" si="4"/>
        <v>1.0289</v>
      </c>
      <c r="H298" s="107"/>
      <c r="I298" s="139"/>
    </row>
    <row r="299" spans="1:9" s="7" customFormat="1" ht="43.5" customHeight="1">
      <c r="A299" s="9"/>
      <c r="B299" s="35"/>
      <c r="C299" s="208" t="s">
        <v>228</v>
      </c>
      <c r="D299" s="195" t="s">
        <v>189</v>
      </c>
      <c r="E299" s="207">
        <v>977123</v>
      </c>
      <c r="F299" s="189">
        <v>980605.85</v>
      </c>
      <c r="G299" s="190">
        <f t="shared" si="4"/>
        <v>1.0036</v>
      </c>
      <c r="H299" s="107"/>
      <c r="I299" s="139"/>
    </row>
    <row r="300" spans="1:9" s="7" customFormat="1" ht="34.5" customHeight="1">
      <c r="A300" s="9"/>
      <c r="B300" s="35"/>
      <c r="C300" s="208" t="s">
        <v>155</v>
      </c>
      <c r="D300" s="204" t="s">
        <v>156</v>
      </c>
      <c r="E300" s="207">
        <v>15000</v>
      </c>
      <c r="F300" s="189">
        <v>12931.27</v>
      </c>
      <c r="G300" s="190">
        <f t="shared" si="4"/>
        <v>0.8621</v>
      </c>
      <c r="H300" s="107"/>
      <c r="I300" s="139"/>
    </row>
    <row r="301" spans="1:9" s="7" customFormat="1" ht="25.5" customHeight="1">
      <c r="A301" s="9"/>
      <c r="B301" s="35"/>
      <c r="C301" s="283" t="s">
        <v>226</v>
      </c>
      <c r="D301" s="249" t="s">
        <v>239</v>
      </c>
      <c r="E301" s="207">
        <v>3500</v>
      </c>
      <c r="F301" s="189">
        <v>3736</v>
      </c>
      <c r="G301" s="190">
        <f t="shared" si="4"/>
        <v>1.0674</v>
      </c>
      <c r="H301" s="107"/>
      <c r="I301" s="139"/>
    </row>
    <row r="302" spans="1:9" s="7" customFormat="1" ht="25.5" customHeight="1">
      <c r="A302" s="9"/>
      <c r="B302" s="35"/>
      <c r="C302" s="283" t="s">
        <v>181</v>
      </c>
      <c r="D302" s="249" t="s">
        <v>182</v>
      </c>
      <c r="E302" s="207">
        <v>312000</v>
      </c>
      <c r="F302" s="189">
        <v>451438.48</v>
      </c>
      <c r="G302" s="190">
        <f t="shared" si="4"/>
        <v>1.4469</v>
      </c>
      <c r="H302" s="107"/>
      <c r="I302" s="139"/>
    </row>
    <row r="303" spans="1:9" s="7" customFormat="1" ht="25.5" customHeight="1">
      <c r="A303" s="9"/>
      <c r="B303" s="35"/>
      <c r="C303" s="208" t="s">
        <v>204</v>
      </c>
      <c r="D303" s="195" t="s">
        <v>241</v>
      </c>
      <c r="E303" s="207">
        <v>80500</v>
      </c>
      <c r="F303" s="189">
        <v>72782.34</v>
      </c>
      <c r="G303" s="190">
        <f t="shared" si="4"/>
        <v>0.9041</v>
      </c>
      <c r="H303" s="107"/>
      <c r="I303" s="139"/>
    </row>
    <row r="304" spans="1:9" s="7" customFormat="1" ht="25.5" customHeight="1">
      <c r="A304" s="9"/>
      <c r="B304" s="35"/>
      <c r="C304" s="220" t="s">
        <v>205</v>
      </c>
      <c r="D304" s="195" t="s">
        <v>234</v>
      </c>
      <c r="E304" s="207">
        <v>54656</v>
      </c>
      <c r="F304" s="189">
        <v>331604.76</v>
      </c>
      <c r="G304" s="190">
        <f t="shared" si="4"/>
        <v>6.0671</v>
      </c>
      <c r="H304" s="107"/>
      <c r="I304" s="139"/>
    </row>
    <row r="305" spans="1:9" s="7" customFormat="1" ht="34.5" customHeight="1" thickBot="1">
      <c r="A305" s="209"/>
      <c r="B305" s="210"/>
      <c r="C305" s="250" t="s">
        <v>139</v>
      </c>
      <c r="D305" s="173" t="s">
        <v>70</v>
      </c>
      <c r="E305" s="199">
        <v>160000</v>
      </c>
      <c r="F305" s="200">
        <v>104440.88</v>
      </c>
      <c r="G305" s="201">
        <f t="shared" si="4"/>
        <v>0.6528</v>
      </c>
      <c r="H305" s="107"/>
      <c r="I305" s="139"/>
    </row>
    <row r="306" spans="1:9" s="7" customFormat="1" ht="14.25" customHeight="1" thickTop="1">
      <c r="A306" s="9"/>
      <c r="B306" s="35"/>
      <c r="C306" s="39"/>
      <c r="D306" s="202"/>
      <c r="E306" s="96"/>
      <c r="F306" s="97"/>
      <c r="G306" s="193"/>
      <c r="H306" s="107"/>
      <c r="I306" s="139"/>
    </row>
    <row r="307" spans="1:9" s="7" customFormat="1" ht="14.25" customHeight="1">
      <c r="A307" s="9">
        <v>921</v>
      </c>
      <c r="B307" s="33"/>
      <c r="C307" s="40"/>
      <c r="D307" s="194" t="s">
        <v>138</v>
      </c>
      <c r="E307" s="81">
        <f>SUM(E309+E313+E316)</f>
        <v>33349</v>
      </c>
      <c r="F307" s="72">
        <f>SUM(F309+F313+F316)</f>
        <v>33387.64</v>
      </c>
      <c r="G307" s="162">
        <f>SUM(F307/E307)</f>
        <v>1.0012</v>
      </c>
      <c r="H307" s="107"/>
      <c r="I307" s="139"/>
    </row>
    <row r="308" spans="1:9" s="7" customFormat="1" ht="14.25" customHeight="1">
      <c r="A308" s="9"/>
      <c r="B308" s="35"/>
      <c r="C308" s="39"/>
      <c r="D308" s="202"/>
      <c r="E308" s="96"/>
      <c r="F308" s="97"/>
      <c r="G308" s="193"/>
      <c r="H308" s="107"/>
      <c r="I308" s="139"/>
    </row>
    <row r="309" spans="1:9" s="7" customFormat="1" ht="14.25" customHeight="1">
      <c r="A309" s="9"/>
      <c r="B309" s="35">
        <v>92109</v>
      </c>
      <c r="C309" s="40"/>
      <c r="D309" s="194" t="s">
        <v>170</v>
      </c>
      <c r="E309" s="81">
        <f>SUM(E310:E311)</f>
        <v>689</v>
      </c>
      <c r="F309" s="92">
        <f>SUM(F310:F311)</f>
        <v>727.64</v>
      </c>
      <c r="G309" s="162">
        <f>SUM(F309/E309)</f>
        <v>1.0561</v>
      </c>
      <c r="H309" s="107"/>
      <c r="I309" s="139"/>
    </row>
    <row r="310" spans="1:9" s="7" customFormat="1" ht="25.5" customHeight="1">
      <c r="A310" s="9"/>
      <c r="B310" s="35"/>
      <c r="C310" s="283" t="s">
        <v>181</v>
      </c>
      <c r="D310" s="249" t="s">
        <v>182</v>
      </c>
      <c r="E310" s="81">
        <v>0</v>
      </c>
      <c r="F310" s="72">
        <v>38.44</v>
      </c>
      <c r="G310" s="190"/>
      <c r="H310" s="107"/>
      <c r="I310" s="139"/>
    </row>
    <row r="311" spans="1:9" s="7" customFormat="1" ht="25.5" customHeight="1">
      <c r="A311" s="9"/>
      <c r="B311" s="33"/>
      <c r="C311" s="223" t="s">
        <v>205</v>
      </c>
      <c r="D311" s="195" t="s">
        <v>234</v>
      </c>
      <c r="E311" s="81">
        <v>689</v>
      </c>
      <c r="F311" s="72">
        <v>689.2</v>
      </c>
      <c r="G311" s="190">
        <f>SUM(F311/E311)</f>
        <v>1.0003</v>
      </c>
      <c r="H311" s="107"/>
      <c r="I311" s="139"/>
    </row>
    <row r="312" spans="1:9" s="7" customFormat="1" ht="14.25" customHeight="1">
      <c r="A312" s="9"/>
      <c r="B312" s="35"/>
      <c r="C312" s="39"/>
      <c r="D312" s="202"/>
      <c r="E312" s="96"/>
      <c r="F312" s="97"/>
      <c r="G312" s="193"/>
      <c r="H312" s="107"/>
      <c r="I312" s="139"/>
    </row>
    <row r="313" spans="1:9" s="7" customFormat="1" ht="14.25" customHeight="1">
      <c r="A313" s="9"/>
      <c r="B313" s="35">
        <v>92116</v>
      </c>
      <c r="C313" s="40"/>
      <c r="D313" s="194" t="s">
        <v>176</v>
      </c>
      <c r="E313" s="81">
        <f>SUM(E314)</f>
        <v>10000</v>
      </c>
      <c r="F313" s="72">
        <f>SUM(F314)</f>
        <v>10000</v>
      </c>
      <c r="G313" s="162">
        <f>SUM(F313/E313)</f>
        <v>1</v>
      </c>
      <c r="H313" s="107"/>
      <c r="I313" s="139"/>
    </row>
    <row r="314" spans="1:9" s="7" customFormat="1" ht="43.5" customHeight="1">
      <c r="A314" s="9"/>
      <c r="B314" s="33"/>
      <c r="C314" s="220" t="s">
        <v>22</v>
      </c>
      <c r="D314" s="195" t="s">
        <v>24</v>
      </c>
      <c r="E314" s="81">
        <v>10000</v>
      </c>
      <c r="F314" s="72">
        <v>10000</v>
      </c>
      <c r="G314" s="190">
        <f>SUM(F314/E314)</f>
        <v>1</v>
      </c>
      <c r="H314" s="107"/>
      <c r="I314" s="139"/>
    </row>
    <row r="315" spans="1:9" s="7" customFormat="1" ht="12.75">
      <c r="A315" s="9"/>
      <c r="B315" s="35"/>
      <c r="C315" s="222"/>
      <c r="D315" s="214"/>
      <c r="E315" s="96"/>
      <c r="F315" s="97"/>
      <c r="G315" s="193"/>
      <c r="H315" s="107"/>
      <c r="I315" s="139"/>
    </row>
    <row r="316" spans="1:9" s="7" customFormat="1" ht="12.75">
      <c r="A316" s="9"/>
      <c r="B316" s="35">
        <v>92195</v>
      </c>
      <c r="C316" s="223"/>
      <c r="D316" s="204" t="s">
        <v>140</v>
      </c>
      <c r="E316" s="81">
        <f>SUM(E317)</f>
        <v>22660</v>
      </c>
      <c r="F316" s="72">
        <f>SUM(F317)</f>
        <v>22660</v>
      </c>
      <c r="G316" s="162">
        <f>SUM(F316/E316)</f>
        <v>1</v>
      </c>
      <c r="H316" s="107"/>
      <c r="I316" s="139"/>
    </row>
    <row r="317" spans="1:9" s="7" customFormat="1" ht="34.5" customHeight="1" thickBot="1">
      <c r="A317" s="209"/>
      <c r="B317" s="210"/>
      <c r="C317" s="250" t="s">
        <v>185</v>
      </c>
      <c r="D317" s="173" t="s">
        <v>187</v>
      </c>
      <c r="E317" s="199">
        <v>22660</v>
      </c>
      <c r="F317" s="200">
        <v>22660</v>
      </c>
      <c r="G317" s="201">
        <f>SUM(F317/E317)</f>
        <v>1</v>
      </c>
      <c r="H317" s="107"/>
      <c r="I317" s="139"/>
    </row>
    <row r="318" spans="1:9" s="7" customFormat="1" ht="13.5" thickTop="1">
      <c r="A318" s="9"/>
      <c r="B318" s="35"/>
      <c r="C318" s="222"/>
      <c r="D318" s="214"/>
      <c r="E318" s="96"/>
      <c r="F318" s="97"/>
      <c r="G318" s="193"/>
      <c r="H318" s="107"/>
      <c r="I318" s="139"/>
    </row>
    <row r="319" spans="1:9" s="7" customFormat="1" ht="14.25" customHeight="1">
      <c r="A319" s="9">
        <v>926</v>
      </c>
      <c r="B319" s="203"/>
      <c r="C319" s="40"/>
      <c r="D319" s="194" t="s">
        <v>165</v>
      </c>
      <c r="E319" s="81">
        <f>SUM(E321,)</f>
        <v>132265</v>
      </c>
      <c r="F319" s="72">
        <f>SUM(F321,)</f>
        <v>30000</v>
      </c>
      <c r="G319" s="162">
        <f>SUM(F319/E319)</f>
        <v>0.2268</v>
      </c>
      <c r="H319" s="107"/>
      <c r="I319" s="139"/>
    </row>
    <row r="320" spans="1:9" s="7" customFormat="1" ht="14.25" customHeight="1">
      <c r="A320" s="9"/>
      <c r="B320" s="31"/>
      <c r="C320" s="39"/>
      <c r="D320" s="202"/>
      <c r="E320" s="228"/>
      <c r="F320" s="97"/>
      <c r="G320" s="193"/>
      <c r="H320" s="107"/>
      <c r="I320" s="139"/>
    </row>
    <row r="321" spans="1:9" s="7" customFormat="1" ht="14.25" customHeight="1">
      <c r="A321" s="9"/>
      <c r="B321" s="35">
        <v>92604</v>
      </c>
      <c r="C321" s="40"/>
      <c r="D321" s="194" t="s">
        <v>184</v>
      </c>
      <c r="E321" s="81">
        <f>SUM(E322:E324)</f>
        <v>132265</v>
      </c>
      <c r="F321" s="72">
        <f>SUM(F322:F324)</f>
        <v>30000</v>
      </c>
      <c r="G321" s="162">
        <f>SUM(F321/E321)</f>
        <v>0.2268</v>
      </c>
      <c r="H321" s="107"/>
      <c r="I321" s="139"/>
    </row>
    <row r="322" spans="1:9" s="7" customFormat="1" ht="34.5" customHeight="1">
      <c r="A322" s="9"/>
      <c r="B322" s="35"/>
      <c r="C322" s="220" t="s">
        <v>192</v>
      </c>
      <c r="D322" s="195" t="s">
        <v>174</v>
      </c>
      <c r="E322" s="207">
        <v>12501</v>
      </c>
      <c r="F322" s="189">
        <v>0</v>
      </c>
      <c r="G322" s="190">
        <f>SUM(F322/E322)</f>
        <v>0</v>
      </c>
      <c r="H322" s="107"/>
      <c r="I322" s="139"/>
    </row>
    <row r="323" spans="1:9" s="7" customFormat="1" ht="34.5" customHeight="1">
      <c r="A323" s="9"/>
      <c r="B323" s="35"/>
      <c r="C323" s="223" t="s">
        <v>139</v>
      </c>
      <c r="D323" s="204" t="s">
        <v>70</v>
      </c>
      <c r="E323" s="207">
        <v>30000</v>
      </c>
      <c r="F323" s="189">
        <v>30000</v>
      </c>
      <c r="G323" s="190">
        <f>SUM(F323/E323)</f>
        <v>1</v>
      </c>
      <c r="H323" s="107"/>
      <c r="I323" s="139"/>
    </row>
    <row r="324" spans="1:9" s="7" customFormat="1" ht="43.5" customHeight="1" thickBot="1">
      <c r="A324" s="9"/>
      <c r="B324" s="35"/>
      <c r="C324" s="282" t="s">
        <v>63</v>
      </c>
      <c r="D324" s="214" t="s">
        <v>24</v>
      </c>
      <c r="E324" s="96">
        <v>89764</v>
      </c>
      <c r="F324" s="97">
        <v>0</v>
      </c>
      <c r="G324" s="221">
        <f>SUM(F324/E324)</f>
        <v>0</v>
      </c>
      <c r="H324" s="107"/>
      <c r="I324" s="139"/>
    </row>
    <row r="325" spans="1:9" s="3" customFormat="1" ht="14.25" customHeight="1">
      <c r="A325" s="284"/>
      <c r="B325" s="285"/>
      <c r="C325" s="286"/>
      <c r="D325" s="287"/>
      <c r="E325" s="288"/>
      <c r="F325" s="289"/>
      <c r="G325" s="290"/>
      <c r="H325" s="11"/>
      <c r="I325" s="10"/>
    </row>
    <row r="326" spans="1:9" s="32" customFormat="1" ht="15.75" customHeight="1" thickBot="1">
      <c r="A326" s="291"/>
      <c r="B326" s="230"/>
      <c r="C326" s="292"/>
      <c r="D326" s="293" t="s">
        <v>50</v>
      </c>
      <c r="E326" s="294">
        <f>SUM(E67+E72+E81+E87+E99+E105+E126+E137+E189+E203+E235+E242+E264+E269+E274+E307+E319)</f>
        <v>86217675</v>
      </c>
      <c r="F326" s="136">
        <f>SUM(F67+F72+F81+F87+F99+F105+F126+F137+F189+F203+F235+F242+F264+F269+F274+F307+F319)</f>
        <v>95869488.57</v>
      </c>
      <c r="G326" s="295">
        <f>SUM(F326/E326)</f>
        <v>1.1119</v>
      </c>
      <c r="H326" s="142"/>
      <c r="I326" s="112"/>
    </row>
    <row r="327" spans="1:9" s="32" customFormat="1" ht="14.25" customHeight="1">
      <c r="A327" s="296"/>
      <c r="B327" s="38"/>
      <c r="C327" s="179"/>
      <c r="D327" s="297"/>
      <c r="E327" s="142"/>
      <c r="F327" s="298"/>
      <c r="G327" s="299"/>
      <c r="H327" s="142"/>
      <c r="I327" s="112"/>
    </row>
    <row r="328" spans="1:9" s="303" customFormat="1" ht="14.25" customHeight="1">
      <c r="A328" s="460" t="s">
        <v>97</v>
      </c>
      <c r="B328" s="460"/>
      <c r="C328" s="460"/>
      <c r="D328" s="460"/>
      <c r="E328" s="460"/>
      <c r="F328" s="460"/>
      <c r="G328" s="460"/>
      <c r="H328" s="301"/>
      <c r="I328" s="302"/>
    </row>
    <row r="329" spans="1:9" s="3" customFormat="1" ht="14.25" customHeight="1" thickBot="1">
      <c r="A329" s="304"/>
      <c r="B329" s="305"/>
      <c r="C329" s="306"/>
      <c r="D329" s="305"/>
      <c r="E329" s="307"/>
      <c r="F329" s="308"/>
      <c r="G329" s="307"/>
      <c r="H329" s="309"/>
      <c r="I329" s="10"/>
    </row>
    <row r="330" spans="1:9" s="312" customFormat="1" ht="14.25" customHeight="1">
      <c r="A330" s="470" t="s">
        <v>30</v>
      </c>
      <c r="B330" s="482" t="s">
        <v>51</v>
      </c>
      <c r="C330" s="482" t="s">
        <v>149</v>
      </c>
      <c r="D330" s="482" t="s">
        <v>52</v>
      </c>
      <c r="E330" s="480" t="s">
        <v>3</v>
      </c>
      <c r="F330" s="482" t="s">
        <v>177</v>
      </c>
      <c r="G330" s="465" t="s">
        <v>89</v>
      </c>
      <c r="H330" s="310"/>
      <c r="I330" s="311"/>
    </row>
    <row r="331" spans="1:9" s="314" customFormat="1" ht="14.25" customHeight="1">
      <c r="A331" s="464"/>
      <c r="B331" s="483"/>
      <c r="C331" s="483"/>
      <c r="D331" s="483"/>
      <c r="E331" s="481"/>
      <c r="F331" s="483"/>
      <c r="G331" s="466"/>
      <c r="H331" s="313"/>
      <c r="I331" s="313"/>
    </row>
    <row r="332" spans="1:9" s="8" customFormat="1" ht="12" thickBot="1">
      <c r="A332" s="24">
        <v>1</v>
      </c>
      <c r="B332" s="25">
        <v>2</v>
      </c>
      <c r="C332" s="148">
        <v>3</v>
      </c>
      <c r="D332" s="25">
        <v>4</v>
      </c>
      <c r="E332" s="60">
        <v>5</v>
      </c>
      <c r="F332" s="61">
        <v>6</v>
      </c>
      <c r="G332" s="149">
        <v>7</v>
      </c>
      <c r="H332" s="63"/>
      <c r="I332" s="59"/>
    </row>
    <row r="333" spans="1:9" s="7" customFormat="1" ht="12.75">
      <c r="A333" s="191"/>
      <c r="B333" s="315"/>
      <c r="C333" s="316"/>
      <c r="D333" s="315"/>
      <c r="E333" s="85"/>
      <c r="F333" s="317"/>
      <c r="G333" s="318"/>
      <c r="H333" s="99"/>
      <c r="I333" s="139"/>
    </row>
    <row r="334" spans="1:9" s="7" customFormat="1" ht="14.25" customHeight="1">
      <c r="A334" s="319" t="s">
        <v>53</v>
      </c>
      <c r="B334" s="203"/>
      <c r="C334" s="320"/>
      <c r="D334" s="181" t="s">
        <v>57</v>
      </c>
      <c r="E334" s="321">
        <f>SUM(E336)</f>
        <v>5601.3</v>
      </c>
      <c r="F334" s="72">
        <f>SUM(F336)</f>
        <v>5601.3</v>
      </c>
      <c r="G334" s="162">
        <f>SUM(F334/E334)</f>
        <v>1</v>
      </c>
      <c r="H334" s="107"/>
      <c r="I334" s="139"/>
    </row>
    <row r="335" spans="1:9" s="7" customFormat="1" ht="9" customHeight="1">
      <c r="A335" s="9"/>
      <c r="B335" s="35"/>
      <c r="C335" s="219"/>
      <c r="D335" s="183"/>
      <c r="E335" s="322"/>
      <c r="F335" s="97"/>
      <c r="G335" s="247"/>
      <c r="H335" s="107"/>
      <c r="I335" s="139"/>
    </row>
    <row r="336" spans="1:9" s="7" customFormat="1" ht="14.25" customHeight="1">
      <c r="A336" s="9"/>
      <c r="B336" s="323" t="s">
        <v>263</v>
      </c>
      <c r="C336" s="40"/>
      <c r="D336" s="181" t="s">
        <v>140</v>
      </c>
      <c r="E336" s="321">
        <f>SUM(E340)</f>
        <v>5601.3</v>
      </c>
      <c r="F336" s="72">
        <f>SUM(F340)</f>
        <v>5601.3</v>
      </c>
      <c r="G336" s="162">
        <f>SUM(F336/E336)</f>
        <v>1</v>
      </c>
      <c r="H336" s="107"/>
      <c r="I336" s="139"/>
    </row>
    <row r="337" spans="1:9" s="7" customFormat="1" ht="9" customHeight="1">
      <c r="A337" s="9"/>
      <c r="B337" s="35"/>
      <c r="C337" s="219"/>
      <c r="D337" s="183"/>
      <c r="E337" s="107"/>
      <c r="F337" s="97"/>
      <c r="G337" s="247"/>
      <c r="H337" s="107"/>
      <c r="I337" s="139"/>
    </row>
    <row r="338" spans="1:9" s="7" customFormat="1" ht="14.25" customHeight="1">
      <c r="A338" s="9"/>
      <c r="B338" s="35"/>
      <c r="C338" s="219">
        <v>2010</v>
      </c>
      <c r="D338" s="183" t="s">
        <v>159</v>
      </c>
      <c r="E338" s="107"/>
      <c r="F338" s="97"/>
      <c r="G338" s="247"/>
      <c r="H338" s="107"/>
      <c r="I338" s="139"/>
    </row>
    <row r="339" spans="1:9" s="7" customFormat="1" ht="14.25" customHeight="1">
      <c r="A339" s="9"/>
      <c r="B339" s="35"/>
      <c r="C339" s="219"/>
      <c r="D339" s="183" t="s">
        <v>160</v>
      </c>
      <c r="E339" s="107"/>
      <c r="F339" s="97"/>
      <c r="G339" s="247"/>
      <c r="H339" s="107"/>
      <c r="I339" s="139"/>
    </row>
    <row r="340" spans="1:9" s="7" customFormat="1" ht="14.25" customHeight="1" thickBot="1">
      <c r="A340" s="209"/>
      <c r="B340" s="210"/>
      <c r="C340" s="324"/>
      <c r="D340" s="325" t="s">
        <v>161</v>
      </c>
      <c r="E340" s="326">
        <v>5601.3</v>
      </c>
      <c r="F340" s="200">
        <v>5601.3</v>
      </c>
      <c r="G340" s="201">
        <f>SUM(F340/E340)</f>
        <v>1</v>
      </c>
      <c r="H340" s="107"/>
      <c r="I340" s="139"/>
    </row>
    <row r="341" spans="1:9" s="7" customFormat="1" ht="13.5" thickTop="1">
      <c r="A341" s="191"/>
      <c r="B341" s="315"/>
      <c r="C341" s="316"/>
      <c r="D341" s="315"/>
      <c r="E341" s="85"/>
      <c r="F341" s="317"/>
      <c r="G341" s="318"/>
      <c r="H341" s="99"/>
      <c r="I341" s="139"/>
    </row>
    <row r="342" spans="1:9" s="7" customFormat="1" ht="14.25" customHeight="1">
      <c r="A342" s="9">
        <v>750</v>
      </c>
      <c r="B342" s="203"/>
      <c r="C342" s="320"/>
      <c r="D342" s="181" t="s">
        <v>35</v>
      </c>
      <c r="E342" s="105">
        <f>SUM(E344)</f>
        <v>305703</v>
      </c>
      <c r="F342" s="72">
        <f>SUM(F344)</f>
        <v>305703</v>
      </c>
      <c r="G342" s="162">
        <f>SUM(F342/E342)</f>
        <v>1</v>
      </c>
      <c r="H342" s="107"/>
      <c r="I342" s="139"/>
    </row>
    <row r="343" spans="1:9" s="7" customFormat="1" ht="9" customHeight="1">
      <c r="A343" s="9"/>
      <c r="B343" s="35"/>
      <c r="C343" s="219"/>
      <c r="D343" s="183"/>
      <c r="E343" s="107"/>
      <c r="F343" s="97"/>
      <c r="G343" s="247"/>
      <c r="H343" s="107"/>
      <c r="I343" s="139"/>
    </row>
    <row r="344" spans="1:9" s="7" customFormat="1" ht="14.25" customHeight="1">
      <c r="A344" s="9"/>
      <c r="B344" s="35">
        <v>75011</v>
      </c>
      <c r="C344" s="217"/>
      <c r="D344" s="181" t="s">
        <v>171</v>
      </c>
      <c r="E344" s="105">
        <f>SUM(E348)</f>
        <v>305703</v>
      </c>
      <c r="F344" s="72">
        <f>SUM(F348)</f>
        <v>305703</v>
      </c>
      <c r="G344" s="162">
        <f>SUM(F344/E344)</f>
        <v>1</v>
      </c>
      <c r="H344" s="107"/>
      <c r="I344" s="139"/>
    </row>
    <row r="345" spans="1:9" s="7" customFormat="1" ht="9" customHeight="1">
      <c r="A345" s="9"/>
      <c r="B345" s="35"/>
      <c r="C345" s="219"/>
      <c r="D345" s="183"/>
      <c r="E345" s="107"/>
      <c r="F345" s="97"/>
      <c r="G345" s="247"/>
      <c r="H345" s="107"/>
      <c r="I345" s="139"/>
    </row>
    <row r="346" spans="1:9" s="7" customFormat="1" ht="14.25" customHeight="1">
      <c r="A346" s="9"/>
      <c r="B346" s="35"/>
      <c r="C346" s="219">
        <v>2010</v>
      </c>
      <c r="D346" s="183" t="s">
        <v>159</v>
      </c>
      <c r="E346" s="107"/>
      <c r="F346" s="97"/>
      <c r="G346" s="247"/>
      <c r="H346" s="107"/>
      <c r="I346" s="139"/>
    </row>
    <row r="347" spans="1:9" s="7" customFormat="1" ht="14.25" customHeight="1">
      <c r="A347" s="9"/>
      <c r="B347" s="35"/>
      <c r="C347" s="219"/>
      <c r="D347" s="183" t="s">
        <v>160</v>
      </c>
      <c r="E347" s="107"/>
      <c r="F347" s="97"/>
      <c r="G347" s="247"/>
      <c r="H347" s="107"/>
      <c r="I347" s="139"/>
    </row>
    <row r="348" spans="1:9" s="7" customFormat="1" ht="14.25" customHeight="1" thickBot="1">
      <c r="A348" s="209"/>
      <c r="B348" s="210"/>
      <c r="C348" s="324"/>
      <c r="D348" s="325" t="s">
        <v>161</v>
      </c>
      <c r="E348" s="327">
        <v>305703</v>
      </c>
      <c r="F348" s="200">
        <v>305703</v>
      </c>
      <c r="G348" s="201">
        <f>SUM(F348/E348)</f>
        <v>1</v>
      </c>
      <c r="H348" s="107"/>
      <c r="I348" s="139"/>
    </row>
    <row r="349" spans="1:9" s="7" customFormat="1" ht="9" customHeight="1" thickTop="1">
      <c r="A349" s="9"/>
      <c r="B349" s="35"/>
      <c r="C349" s="219"/>
      <c r="D349" s="183"/>
      <c r="E349" s="107"/>
      <c r="F349" s="97"/>
      <c r="G349" s="247"/>
      <c r="H349" s="107"/>
      <c r="I349" s="139"/>
    </row>
    <row r="350" spans="1:9" s="7" customFormat="1" ht="14.25" customHeight="1">
      <c r="A350" s="9">
        <v>751</v>
      </c>
      <c r="B350" s="248"/>
      <c r="C350" s="316"/>
      <c r="D350" s="183" t="s">
        <v>162</v>
      </c>
      <c r="E350" s="107"/>
      <c r="F350" s="97"/>
      <c r="G350" s="247"/>
      <c r="H350" s="107"/>
      <c r="I350" s="139"/>
    </row>
    <row r="351" spans="1:9" s="7" customFormat="1" ht="14.25" customHeight="1">
      <c r="A351" s="9"/>
      <c r="B351" s="203"/>
      <c r="C351" s="320"/>
      <c r="D351" s="181" t="s">
        <v>163</v>
      </c>
      <c r="E351" s="105">
        <f>SUM(E354+E360)</f>
        <v>55151</v>
      </c>
      <c r="F351" s="42">
        <f>SUM(F354+F360)</f>
        <v>55151</v>
      </c>
      <c r="G351" s="162">
        <f>SUM(F351/E351)</f>
        <v>1</v>
      </c>
      <c r="H351" s="107"/>
      <c r="I351" s="139"/>
    </row>
    <row r="352" spans="1:9" s="7" customFormat="1" ht="9" customHeight="1">
      <c r="A352" s="9"/>
      <c r="B352" s="35"/>
      <c r="C352" s="219"/>
      <c r="D352" s="183"/>
      <c r="E352" s="107"/>
      <c r="F352" s="97"/>
      <c r="G352" s="247"/>
      <c r="H352" s="107"/>
      <c r="I352" s="139"/>
    </row>
    <row r="353" spans="1:9" s="7" customFormat="1" ht="14.25" customHeight="1">
      <c r="A353" s="9"/>
      <c r="B353" s="35">
        <v>75101</v>
      </c>
      <c r="C353" s="219"/>
      <c r="D353" s="183" t="s">
        <v>150</v>
      </c>
      <c r="E353" s="107"/>
      <c r="F353" s="97"/>
      <c r="G353" s="247"/>
      <c r="H353" s="107"/>
      <c r="I353" s="139"/>
    </row>
    <row r="354" spans="1:9" s="7" customFormat="1" ht="14.25" customHeight="1">
      <c r="A354" s="9"/>
      <c r="B354" s="35"/>
      <c r="C354" s="217"/>
      <c r="D354" s="181" t="s">
        <v>151</v>
      </c>
      <c r="E354" s="105">
        <f>SUM(E358)</f>
        <v>6576</v>
      </c>
      <c r="F354" s="72">
        <f>SUM(F358)</f>
        <v>6576</v>
      </c>
      <c r="G354" s="162">
        <f>SUM(F354/E354)</f>
        <v>1</v>
      </c>
      <c r="H354" s="107"/>
      <c r="I354" s="139"/>
    </row>
    <row r="355" spans="1:9" s="7" customFormat="1" ht="9" customHeight="1">
      <c r="A355" s="9"/>
      <c r="B355" s="35"/>
      <c r="C355" s="219"/>
      <c r="D355" s="183"/>
      <c r="E355" s="107"/>
      <c r="F355" s="97"/>
      <c r="G355" s="247"/>
      <c r="H355" s="107"/>
      <c r="I355" s="139"/>
    </row>
    <row r="356" spans="1:9" s="7" customFormat="1" ht="14.25" customHeight="1">
      <c r="A356" s="9"/>
      <c r="B356" s="35"/>
      <c r="C356" s="219">
        <v>2010</v>
      </c>
      <c r="D356" s="183" t="s">
        <v>159</v>
      </c>
      <c r="E356" s="107"/>
      <c r="F356" s="97"/>
      <c r="G356" s="247"/>
      <c r="H356" s="107"/>
      <c r="I356" s="139"/>
    </row>
    <row r="357" spans="1:9" s="7" customFormat="1" ht="14.25" customHeight="1">
      <c r="A357" s="9"/>
      <c r="B357" s="35"/>
      <c r="C357" s="219"/>
      <c r="D357" s="183" t="s">
        <v>160</v>
      </c>
      <c r="E357" s="107"/>
      <c r="F357" s="97"/>
      <c r="G357" s="247"/>
      <c r="H357" s="107"/>
      <c r="I357" s="139"/>
    </row>
    <row r="358" spans="1:9" s="7" customFormat="1" ht="14.25" customHeight="1">
      <c r="A358" s="9"/>
      <c r="B358" s="33"/>
      <c r="C358" s="217"/>
      <c r="D358" s="181" t="s">
        <v>161</v>
      </c>
      <c r="E358" s="105">
        <v>6576</v>
      </c>
      <c r="F358" s="72">
        <v>6576</v>
      </c>
      <c r="G358" s="162">
        <f>SUM(F358/E358)</f>
        <v>1</v>
      </c>
      <c r="H358" s="107"/>
      <c r="I358" s="139"/>
    </row>
    <row r="359" spans="1:9" s="7" customFormat="1" ht="9" customHeight="1">
      <c r="A359" s="9"/>
      <c r="B359" s="35"/>
      <c r="C359" s="219"/>
      <c r="D359" s="183"/>
      <c r="E359" s="107"/>
      <c r="F359" s="97"/>
      <c r="G359" s="247"/>
      <c r="H359" s="107"/>
      <c r="I359" s="139"/>
    </row>
    <row r="360" spans="1:9" s="7" customFormat="1" ht="14.25" customHeight="1">
      <c r="A360" s="9"/>
      <c r="B360" s="35">
        <v>75108</v>
      </c>
      <c r="C360" s="40"/>
      <c r="D360" s="181" t="s">
        <v>56</v>
      </c>
      <c r="E360" s="105">
        <f>SUM(E364)</f>
        <v>48575</v>
      </c>
      <c r="F360" s="72">
        <f>SUM(F364)</f>
        <v>48575</v>
      </c>
      <c r="G360" s="328"/>
      <c r="H360" s="107"/>
      <c r="I360" s="139"/>
    </row>
    <row r="361" spans="1:9" s="7" customFormat="1" ht="9" customHeight="1">
      <c r="A361" s="9"/>
      <c r="B361" s="35"/>
      <c r="C361" s="219"/>
      <c r="D361" s="183"/>
      <c r="E361" s="107"/>
      <c r="F361" s="97"/>
      <c r="G361" s="247"/>
      <c r="H361" s="107"/>
      <c r="I361" s="139"/>
    </row>
    <row r="362" spans="1:9" s="7" customFormat="1" ht="14.25" customHeight="1">
      <c r="A362" s="9"/>
      <c r="B362" s="35"/>
      <c r="C362" s="219">
        <v>2010</v>
      </c>
      <c r="D362" s="183" t="s">
        <v>159</v>
      </c>
      <c r="E362" s="107"/>
      <c r="F362" s="97"/>
      <c r="G362" s="247"/>
      <c r="H362" s="107"/>
      <c r="I362" s="139"/>
    </row>
    <row r="363" spans="1:9" s="7" customFormat="1" ht="14.25" customHeight="1">
      <c r="A363" s="9"/>
      <c r="B363" s="35"/>
      <c r="C363" s="219"/>
      <c r="D363" s="183" t="s">
        <v>160</v>
      </c>
      <c r="E363" s="107"/>
      <c r="F363" s="97"/>
      <c r="G363" s="247"/>
      <c r="H363" s="107"/>
      <c r="I363" s="139"/>
    </row>
    <row r="364" spans="1:9" s="7" customFormat="1" ht="14.25" customHeight="1" thickBot="1">
      <c r="A364" s="209"/>
      <c r="B364" s="210"/>
      <c r="C364" s="324"/>
      <c r="D364" s="325" t="s">
        <v>161</v>
      </c>
      <c r="E364" s="327">
        <v>48575</v>
      </c>
      <c r="F364" s="200">
        <v>48575</v>
      </c>
      <c r="G364" s="201">
        <f>SUM(F364/E364)</f>
        <v>1</v>
      </c>
      <c r="H364" s="107"/>
      <c r="I364" s="139"/>
    </row>
    <row r="365" spans="1:9" s="7" customFormat="1" ht="10.5" customHeight="1" thickTop="1">
      <c r="A365" s="9"/>
      <c r="B365" s="183"/>
      <c r="C365" s="219"/>
      <c r="D365" s="183"/>
      <c r="E365" s="107"/>
      <c r="F365" s="97"/>
      <c r="G365" s="247"/>
      <c r="H365" s="107"/>
      <c r="I365" s="139"/>
    </row>
    <row r="366" spans="1:9" s="7" customFormat="1" ht="15" customHeight="1">
      <c r="A366" s="9">
        <v>851</v>
      </c>
      <c r="B366" s="181"/>
      <c r="C366" s="217"/>
      <c r="D366" s="181" t="s">
        <v>48</v>
      </c>
      <c r="E366" s="105">
        <f>SUM(E368,)</f>
        <v>2000</v>
      </c>
      <c r="F366" s="72">
        <f>SUM(F368,)</f>
        <v>2000</v>
      </c>
      <c r="G366" s="162">
        <f>SUM(F366/E366)</f>
        <v>1</v>
      </c>
      <c r="H366" s="107"/>
      <c r="I366" s="139"/>
    </row>
    <row r="367" spans="1:9" s="7" customFormat="1" ht="12.75">
      <c r="A367" s="9"/>
      <c r="B367" s="183"/>
      <c r="C367" s="219"/>
      <c r="D367" s="183"/>
      <c r="E367" s="107"/>
      <c r="F367" s="97"/>
      <c r="G367" s="247"/>
      <c r="H367" s="107"/>
      <c r="I367" s="139"/>
    </row>
    <row r="368" spans="1:9" s="7" customFormat="1" ht="15.75" customHeight="1">
      <c r="A368" s="9"/>
      <c r="B368" s="35">
        <v>85195</v>
      </c>
      <c r="C368" s="217"/>
      <c r="D368" s="181" t="s">
        <v>140</v>
      </c>
      <c r="E368" s="105">
        <f>SUM(E372,)</f>
        <v>2000</v>
      </c>
      <c r="F368" s="72">
        <f>SUM(F372,)</f>
        <v>2000</v>
      </c>
      <c r="G368" s="162">
        <f>SUM(F368/E368)</f>
        <v>1</v>
      </c>
      <c r="H368" s="107"/>
      <c r="I368" s="139"/>
    </row>
    <row r="369" spans="1:9" s="7" customFormat="1" ht="14.25" customHeight="1">
      <c r="A369" s="9"/>
      <c r="B369" s="183"/>
      <c r="C369" s="219"/>
      <c r="D369" s="183"/>
      <c r="E369" s="107"/>
      <c r="F369" s="97"/>
      <c r="G369" s="247"/>
      <c r="H369" s="107"/>
      <c r="I369" s="139"/>
    </row>
    <row r="370" spans="1:9" s="7" customFormat="1" ht="11.25" customHeight="1">
      <c r="A370" s="9"/>
      <c r="B370" s="183"/>
      <c r="C370" s="219">
        <v>2010</v>
      </c>
      <c r="D370" s="183" t="s">
        <v>159</v>
      </c>
      <c r="E370" s="107"/>
      <c r="F370" s="97"/>
      <c r="G370" s="247"/>
      <c r="H370" s="107"/>
      <c r="I370" s="139"/>
    </row>
    <row r="371" spans="1:9" s="7" customFormat="1" ht="11.25" customHeight="1">
      <c r="A371" s="9"/>
      <c r="B371" s="183"/>
      <c r="C371" s="219"/>
      <c r="D371" s="183" t="s">
        <v>160</v>
      </c>
      <c r="E371" s="107"/>
      <c r="F371" s="97"/>
      <c r="G371" s="247"/>
      <c r="H371" s="107"/>
      <c r="I371" s="139"/>
    </row>
    <row r="372" spans="1:9" s="7" customFormat="1" ht="12.75" customHeight="1" thickBot="1">
      <c r="A372" s="209"/>
      <c r="B372" s="329"/>
      <c r="C372" s="330"/>
      <c r="D372" s="325" t="s">
        <v>161</v>
      </c>
      <c r="E372" s="327">
        <v>2000</v>
      </c>
      <c r="F372" s="200">
        <v>2000</v>
      </c>
      <c r="G372" s="201">
        <f>SUM(F372/E372)</f>
        <v>1</v>
      </c>
      <c r="H372" s="107"/>
      <c r="I372" s="139"/>
    </row>
    <row r="373" spans="1:9" s="7" customFormat="1" ht="22.5" customHeight="1" thickTop="1">
      <c r="A373" s="331">
        <v>852</v>
      </c>
      <c r="B373" s="203"/>
      <c r="C373" s="320"/>
      <c r="D373" s="181" t="s">
        <v>193</v>
      </c>
      <c r="E373" s="105">
        <f>SUM(E375,E382,E390,E396,E402,)</f>
        <v>9996597</v>
      </c>
      <c r="F373" s="72">
        <f>SUM(F375,F382,F390,F396,F402,)</f>
        <v>9440905.06</v>
      </c>
      <c r="G373" s="162">
        <f>SUM(F373/E373)</f>
        <v>0.9444</v>
      </c>
      <c r="H373" s="107"/>
      <c r="I373" s="139"/>
    </row>
    <row r="374" spans="1:9" s="7" customFormat="1" ht="9" customHeight="1">
      <c r="A374" s="331"/>
      <c r="B374" s="35"/>
      <c r="C374" s="219"/>
      <c r="D374" s="183"/>
      <c r="E374" s="107"/>
      <c r="F374" s="97"/>
      <c r="G374" s="247"/>
      <c r="H374" s="107"/>
      <c r="I374" s="139"/>
    </row>
    <row r="375" spans="1:9" s="7" customFormat="1" ht="14.25" customHeight="1">
      <c r="A375" s="331"/>
      <c r="B375" s="35">
        <v>85203</v>
      </c>
      <c r="C375" s="217"/>
      <c r="D375" s="181" t="s">
        <v>200</v>
      </c>
      <c r="E375" s="105">
        <f>SUM(E379)</f>
        <v>167000</v>
      </c>
      <c r="F375" s="72">
        <f>SUM(F379)</f>
        <v>167000</v>
      </c>
      <c r="G375" s="162">
        <f>SUM(F375/E375)</f>
        <v>1</v>
      </c>
      <c r="H375" s="107"/>
      <c r="I375" s="139"/>
    </row>
    <row r="376" spans="1:9" s="7" customFormat="1" ht="9" customHeight="1">
      <c r="A376" s="331"/>
      <c r="B376" s="35"/>
      <c r="C376" s="219"/>
      <c r="D376" s="183"/>
      <c r="E376" s="107"/>
      <c r="F376" s="97"/>
      <c r="G376" s="247"/>
      <c r="H376" s="107"/>
      <c r="I376" s="139"/>
    </row>
    <row r="377" spans="1:9" s="7" customFormat="1" ht="14.25" customHeight="1">
      <c r="A377" s="331"/>
      <c r="B377" s="35"/>
      <c r="C377" s="219">
        <v>2010</v>
      </c>
      <c r="D377" s="183" t="s">
        <v>159</v>
      </c>
      <c r="E377" s="107"/>
      <c r="F377" s="97"/>
      <c r="G377" s="247"/>
      <c r="H377" s="107"/>
      <c r="I377" s="139"/>
    </row>
    <row r="378" spans="1:9" s="7" customFormat="1" ht="14.25" customHeight="1">
      <c r="A378" s="331"/>
      <c r="B378" s="35"/>
      <c r="C378" s="219"/>
      <c r="D378" s="183" t="s">
        <v>160</v>
      </c>
      <c r="E378" s="107"/>
      <c r="F378" s="97"/>
      <c r="G378" s="247"/>
      <c r="H378" s="107"/>
      <c r="I378" s="139"/>
    </row>
    <row r="379" spans="1:9" s="7" customFormat="1" ht="14.25" customHeight="1">
      <c r="A379" s="331"/>
      <c r="B379" s="35"/>
      <c r="C379" s="217"/>
      <c r="D379" s="181" t="s">
        <v>161</v>
      </c>
      <c r="E379" s="105">
        <v>167000</v>
      </c>
      <c r="F379" s="72">
        <v>167000</v>
      </c>
      <c r="G379" s="162">
        <f>SUM(F379/E379)</f>
        <v>1</v>
      </c>
      <c r="H379" s="107"/>
      <c r="I379" s="139"/>
    </row>
    <row r="380" spans="1:9" s="7" customFormat="1" ht="14.25" customHeight="1">
      <c r="A380" s="331"/>
      <c r="B380" s="31"/>
      <c r="C380" s="219"/>
      <c r="D380" s="183"/>
      <c r="E380" s="107"/>
      <c r="F380" s="97"/>
      <c r="G380" s="247"/>
      <c r="H380" s="107"/>
      <c r="I380" s="139"/>
    </row>
    <row r="381" spans="1:9" s="7" customFormat="1" ht="14.25" customHeight="1">
      <c r="A381" s="331"/>
      <c r="B381" s="35">
        <v>85212</v>
      </c>
      <c r="C381" s="219"/>
      <c r="D381" s="183" t="s">
        <v>79</v>
      </c>
      <c r="E381" s="107"/>
      <c r="F381" s="97"/>
      <c r="G381" s="247"/>
      <c r="H381" s="107"/>
      <c r="I381" s="139"/>
    </row>
    <row r="382" spans="1:9" s="7" customFormat="1" ht="14.25" customHeight="1">
      <c r="A382" s="331"/>
      <c r="B382" s="35"/>
      <c r="C382" s="217"/>
      <c r="D382" s="181" t="s">
        <v>80</v>
      </c>
      <c r="E382" s="105">
        <f>SUM(E386)</f>
        <v>8762000</v>
      </c>
      <c r="F382" s="72">
        <f>SUM(F386)</f>
        <v>8240361.19</v>
      </c>
      <c r="G382" s="162">
        <f>SUM(F382/E382)</f>
        <v>0.9405</v>
      </c>
      <c r="H382" s="107"/>
      <c r="I382" s="139"/>
    </row>
    <row r="383" spans="1:9" s="7" customFormat="1" ht="14.25" customHeight="1">
      <c r="A383" s="331"/>
      <c r="B383" s="35"/>
      <c r="C383" s="219"/>
      <c r="D383" s="183"/>
      <c r="E383" s="107"/>
      <c r="F383" s="97"/>
      <c r="G383" s="247"/>
      <c r="H383" s="107"/>
      <c r="I383" s="139"/>
    </row>
    <row r="384" spans="1:9" s="7" customFormat="1" ht="14.25" customHeight="1">
      <c r="A384" s="331"/>
      <c r="B384" s="35"/>
      <c r="C384" s="219">
        <v>2010</v>
      </c>
      <c r="D384" s="183" t="s">
        <v>159</v>
      </c>
      <c r="E384" s="332"/>
      <c r="F384" s="97"/>
      <c r="G384" s="247"/>
      <c r="H384" s="107"/>
      <c r="I384" s="139"/>
    </row>
    <row r="385" spans="1:9" s="7" customFormat="1" ht="14.25" customHeight="1">
      <c r="A385" s="331"/>
      <c r="B385" s="35"/>
      <c r="C385" s="219"/>
      <c r="D385" s="183" t="s">
        <v>160</v>
      </c>
      <c r="E385" s="332"/>
      <c r="F385" s="97"/>
      <c r="G385" s="247"/>
      <c r="H385" s="107"/>
      <c r="I385" s="139"/>
    </row>
    <row r="386" spans="1:9" s="7" customFormat="1" ht="14.25" customHeight="1">
      <c r="A386" s="331"/>
      <c r="B386" s="33"/>
      <c r="C386" s="217"/>
      <c r="D386" s="181" t="s">
        <v>161</v>
      </c>
      <c r="E386" s="333">
        <v>8762000</v>
      </c>
      <c r="F386" s="72">
        <v>8240361.19</v>
      </c>
      <c r="G386" s="162">
        <f>SUM(F386/E386)</f>
        <v>0.9405</v>
      </c>
      <c r="H386" s="107"/>
      <c r="I386" s="139"/>
    </row>
    <row r="387" spans="1:9" s="7" customFormat="1" ht="9" customHeight="1">
      <c r="A387" s="331"/>
      <c r="B387" s="35"/>
      <c r="C387" s="219"/>
      <c r="D387" s="183"/>
      <c r="E387" s="332"/>
      <c r="F387" s="97"/>
      <c r="G387" s="247"/>
      <c r="H387" s="107"/>
      <c r="I387" s="139"/>
    </row>
    <row r="388" spans="1:9" s="7" customFormat="1" ht="14.25" customHeight="1">
      <c r="A388" s="331"/>
      <c r="B388" s="35">
        <v>85213</v>
      </c>
      <c r="C388" s="219"/>
      <c r="D388" s="183" t="s">
        <v>81</v>
      </c>
      <c r="E388" s="332"/>
      <c r="F388" s="97"/>
      <c r="G388" s="247"/>
      <c r="H388" s="107"/>
      <c r="I388" s="139"/>
    </row>
    <row r="389" spans="1:9" s="7" customFormat="1" ht="14.25" customHeight="1">
      <c r="A389" s="9"/>
      <c r="B389" s="35"/>
      <c r="C389" s="39"/>
      <c r="D389" s="183" t="s">
        <v>98</v>
      </c>
      <c r="E389" s="12"/>
      <c r="F389" s="97"/>
      <c r="G389" s="185"/>
      <c r="H389" s="107"/>
      <c r="I389" s="139"/>
    </row>
    <row r="390" spans="1:9" s="7" customFormat="1" ht="14.25" customHeight="1">
      <c r="A390" s="9"/>
      <c r="B390" s="35"/>
      <c r="C390" s="217"/>
      <c r="D390" s="181" t="s">
        <v>133</v>
      </c>
      <c r="E390" s="333">
        <f>SUM(E394)</f>
        <v>101597</v>
      </c>
      <c r="F390" s="72">
        <f>SUM(F394)</f>
        <v>94249.55</v>
      </c>
      <c r="G390" s="162">
        <f>SUM(F390/E390)</f>
        <v>0.9277</v>
      </c>
      <c r="H390" s="107"/>
      <c r="I390" s="139"/>
    </row>
    <row r="391" spans="1:9" s="7" customFormat="1" ht="9" customHeight="1">
      <c r="A391" s="9"/>
      <c r="B391" s="35"/>
      <c r="C391" s="219"/>
      <c r="D391" s="183"/>
      <c r="E391" s="332"/>
      <c r="F391" s="97"/>
      <c r="G391" s="247"/>
      <c r="H391" s="107"/>
      <c r="I391" s="139"/>
    </row>
    <row r="392" spans="1:9" s="7" customFormat="1" ht="14.25" customHeight="1">
      <c r="A392" s="9"/>
      <c r="B392" s="35"/>
      <c r="C392" s="219">
        <v>2010</v>
      </c>
      <c r="D392" s="183" t="s">
        <v>159</v>
      </c>
      <c r="E392" s="332"/>
      <c r="F392" s="97"/>
      <c r="G392" s="247"/>
      <c r="H392" s="107"/>
      <c r="I392" s="139"/>
    </row>
    <row r="393" spans="1:9" s="7" customFormat="1" ht="14.25" customHeight="1">
      <c r="A393" s="9"/>
      <c r="B393" s="35"/>
      <c r="C393" s="219"/>
      <c r="D393" s="183" t="s">
        <v>160</v>
      </c>
      <c r="E393" s="332"/>
      <c r="F393" s="97"/>
      <c r="G393" s="247"/>
      <c r="H393" s="107"/>
      <c r="I393" s="139"/>
    </row>
    <row r="394" spans="1:9" s="7" customFormat="1" ht="11.25" customHeight="1">
      <c r="A394" s="9"/>
      <c r="B394" s="33"/>
      <c r="C394" s="217"/>
      <c r="D394" s="181" t="s">
        <v>161</v>
      </c>
      <c r="E394" s="105">
        <v>101597</v>
      </c>
      <c r="F394" s="72">
        <v>94249.55</v>
      </c>
      <c r="G394" s="162">
        <f>SUM(F394/E394)</f>
        <v>0.9277</v>
      </c>
      <c r="H394" s="107"/>
      <c r="I394" s="139"/>
    </row>
    <row r="395" spans="1:9" s="7" customFormat="1" ht="14.25" customHeight="1">
      <c r="A395" s="9"/>
      <c r="B395" s="35"/>
      <c r="C395" s="219"/>
      <c r="D395" s="183"/>
      <c r="E395" s="107"/>
      <c r="F395" s="97"/>
      <c r="G395" s="247"/>
      <c r="H395" s="107"/>
      <c r="I395" s="139"/>
    </row>
    <row r="396" spans="1:9" s="7" customFormat="1" ht="14.25" customHeight="1">
      <c r="A396" s="9"/>
      <c r="B396" s="35">
        <v>85214</v>
      </c>
      <c r="C396" s="217"/>
      <c r="D396" s="181" t="s">
        <v>23</v>
      </c>
      <c r="E396" s="105">
        <f>SUM(E400)</f>
        <v>840000</v>
      </c>
      <c r="F396" s="72">
        <f>SUM(F400)</f>
        <v>813294.32</v>
      </c>
      <c r="G396" s="162">
        <f>SUM(F396/E396)</f>
        <v>0.9682</v>
      </c>
      <c r="H396" s="139"/>
      <c r="I396" s="139"/>
    </row>
    <row r="397" spans="1:9" s="7" customFormat="1" ht="9" customHeight="1">
      <c r="A397" s="9"/>
      <c r="B397" s="35"/>
      <c r="C397" s="219"/>
      <c r="D397" s="183"/>
      <c r="E397" s="107"/>
      <c r="F397" s="97"/>
      <c r="G397" s="247"/>
      <c r="H397" s="107"/>
      <c r="I397" s="139"/>
    </row>
    <row r="398" spans="1:9" s="7" customFormat="1" ht="14.25" customHeight="1">
      <c r="A398" s="9"/>
      <c r="B398" s="35"/>
      <c r="C398" s="219">
        <v>2010</v>
      </c>
      <c r="D398" s="183" t="s">
        <v>159</v>
      </c>
      <c r="E398" s="107"/>
      <c r="F398" s="97"/>
      <c r="G398" s="247"/>
      <c r="H398" s="107"/>
      <c r="I398" s="139"/>
    </row>
    <row r="399" spans="1:9" s="7" customFormat="1" ht="14.25" customHeight="1">
      <c r="A399" s="9"/>
      <c r="B399" s="35"/>
      <c r="C399" s="219"/>
      <c r="D399" s="183" t="s">
        <v>160</v>
      </c>
      <c r="E399" s="107"/>
      <c r="F399" s="97"/>
      <c r="G399" s="247"/>
      <c r="H399" s="107"/>
      <c r="I399" s="139"/>
    </row>
    <row r="400" spans="1:9" s="7" customFormat="1" ht="14.25" customHeight="1">
      <c r="A400" s="9"/>
      <c r="B400" s="33"/>
      <c r="C400" s="217"/>
      <c r="D400" s="181" t="s">
        <v>161</v>
      </c>
      <c r="E400" s="107">
        <v>840000</v>
      </c>
      <c r="F400" s="72">
        <v>813294.32</v>
      </c>
      <c r="G400" s="162">
        <f>SUM(F400/E400)</f>
        <v>0.9682</v>
      </c>
      <c r="H400" s="107"/>
      <c r="I400" s="139"/>
    </row>
    <row r="401" spans="1:9" s="7" customFormat="1" ht="9" customHeight="1">
      <c r="A401" s="9"/>
      <c r="B401" s="35"/>
      <c r="C401" s="334"/>
      <c r="D401" s="335"/>
      <c r="E401" s="115"/>
      <c r="F401" s="97"/>
      <c r="G401" s="247"/>
      <c r="H401" s="107"/>
      <c r="I401" s="139"/>
    </row>
    <row r="402" spans="1:9" s="7" customFormat="1" ht="14.25" customHeight="1">
      <c r="A402" s="9"/>
      <c r="B402" s="35">
        <v>85228</v>
      </c>
      <c r="C402" s="217"/>
      <c r="D402" s="181" t="s">
        <v>197</v>
      </c>
      <c r="E402" s="105">
        <f>SUM(E406)</f>
        <v>126000</v>
      </c>
      <c r="F402" s="72">
        <f>SUM(F406)</f>
        <v>126000</v>
      </c>
      <c r="G402" s="162">
        <f>SUM(F402/E402)</f>
        <v>1</v>
      </c>
      <c r="H402" s="107"/>
      <c r="I402" s="139"/>
    </row>
    <row r="403" spans="1:9" s="7" customFormat="1" ht="9" customHeight="1">
      <c r="A403" s="9"/>
      <c r="B403" s="35"/>
      <c r="C403" s="219"/>
      <c r="D403" s="183"/>
      <c r="E403" s="107"/>
      <c r="F403" s="97"/>
      <c r="G403" s="247"/>
      <c r="H403" s="107"/>
      <c r="I403" s="139"/>
    </row>
    <row r="404" spans="1:9" s="7" customFormat="1" ht="14.25" customHeight="1">
      <c r="A404" s="9"/>
      <c r="B404" s="35"/>
      <c r="C404" s="219">
        <v>2010</v>
      </c>
      <c r="D404" s="183" t="s">
        <v>159</v>
      </c>
      <c r="E404" s="107"/>
      <c r="F404" s="97"/>
      <c r="G404" s="247"/>
      <c r="H404" s="107"/>
      <c r="I404" s="139"/>
    </row>
    <row r="405" spans="1:9" s="7" customFormat="1" ht="14.25" customHeight="1">
      <c r="A405" s="9"/>
      <c r="B405" s="35"/>
      <c r="C405" s="219"/>
      <c r="D405" s="183" t="s">
        <v>160</v>
      </c>
      <c r="E405" s="107"/>
      <c r="F405" s="97"/>
      <c r="G405" s="247"/>
      <c r="H405" s="107"/>
      <c r="I405" s="139"/>
    </row>
    <row r="406" spans="1:9" s="7" customFormat="1" ht="14.25" customHeight="1" thickBot="1">
      <c r="A406" s="9"/>
      <c r="B406" s="35"/>
      <c r="C406" s="219"/>
      <c r="D406" s="183" t="s">
        <v>161</v>
      </c>
      <c r="E406" s="107">
        <v>126000</v>
      </c>
      <c r="F406" s="97">
        <v>126000</v>
      </c>
      <c r="G406" s="221">
        <f>SUM(F406/E406)</f>
        <v>1</v>
      </c>
      <c r="H406" s="107"/>
      <c r="I406" s="139"/>
    </row>
    <row r="407" spans="1:9" s="3" customFormat="1" ht="10.5" customHeight="1">
      <c r="A407" s="284"/>
      <c r="B407" s="336"/>
      <c r="C407" s="337"/>
      <c r="D407" s="338"/>
      <c r="E407" s="339"/>
      <c r="F407" s="340"/>
      <c r="G407" s="341"/>
      <c r="H407" s="11"/>
      <c r="I407" s="10"/>
    </row>
    <row r="408" spans="1:9" s="32" customFormat="1" ht="15.75" customHeight="1" thickBot="1">
      <c r="A408" s="291"/>
      <c r="B408" s="342"/>
      <c r="C408" s="343"/>
      <c r="D408" s="344" t="s">
        <v>50</v>
      </c>
      <c r="E408" s="135">
        <f>SUM(E373,E366,E342,E351,,E334)</f>
        <v>10365052.3</v>
      </c>
      <c r="F408" s="345">
        <f>SUM(F373,F366,F342,F351,F334)</f>
        <v>9809360.36</v>
      </c>
      <c r="G408" s="295">
        <f>SUM(F408/E408)</f>
        <v>0.9464</v>
      </c>
      <c r="H408" s="142"/>
      <c r="I408" s="112"/>
    </row>
    <row r="409" spans="1:9" s="348" customFormat="1" ht="14.25" customHeight="1">
      <c r="A409" s="296"/>
      <c r="B409" s="296"/>
      <c r="C409" s="140"/>
      <c r="D409" s="141"/>
      <c r="E409" s="142"/>
      <c r="F409" s="298"/>
      <c r="G409" s="299"/>
      <c r="H409" s="346"/>
      <c r="I409" s="347"/>
    </row>
    <row r="410" spans="1:9" s="23" customFormat="1" ht="14.25" customHeight="1">
      <c r="A410" s="460" t="s">
        <v>99</v>
      </c>
      <c r="B410" s="460"/>
      <c r="C410" s="460"/>
      <c r="D410" s="460"/>
      <c r="E410" s="460"/>
      <c r="F410" s="460"/>
      <c r="G410" s="460"/>
      <c r="H410" s="349"/>
      <c r="I410" s="22"/>
    </row>
    <row r="411" spans="1:9" s="23" customFormat="1" ht="14.25" customHeight="1" thickBot="1">
      <c r="A411" s="461"/>
      <c r="B411" s="461"/>
      <c r="C411" s="461"/>
      <c r="D411" s="461"/>
      <c r="E411" s="461"/>
      <c r="F411" s="461"/>
      <c r="G411" s="461"/>
      <c r="H411" s="349"/>
      <c r="I411" s="22"/>
    </row>
    <row r="412" spans="1:9" s="352" customFormat="1" ht="14.25" customHeight="1">
      <c r="A412" s="470" t="s">
        <v>30</v>
      </c>
      <c r="B412" s="482" t="s">
        <v>51</v>
      </c>
      <c r="C412" s="482" t="s">
        <v>149</v>
      </c>
      <c r="D412" s="482" t="s">
        <v>52</v>
      </c>
      <c r="E412" s="480" t="s">
        <v>3</v>
      </c>
      <c r="F412" s="482" t="s">
        <v>177</v>
      </c>
      <c r="G412" s="465" t="s">
        <v>89</v>
      </c>
      <c r="H412" s="350"/>
      <c r="I412" s="351"/>
    </row>
    <row r="413" spans="1:9" s="354" customFormat="1" ht="14.25" customHeight="1">
      <c r="A413" s="464"/>
      <c r="B413" s="483"/>
      <c r="C413" s="483"/>
      <c r="D413" s="483"/>
      <c r="E413" s="481"/>
      <c r="F413" s="483"/>
      <c r="G413" s="466"/>
      <c r="H413" s="353"/>
      <c r="I413" s="353"/>
    </row>
    <row r="414" spans="1:9" s="23" customFormat="1" ht="14.25" customHeight="1" thickBot="1">
      <c r="A414" s="24">
        <v>1</v>
      </c>
      <c r="B414" s="25">
        <v>2</v>
      </c>
      <c r="C414" s="148">
        <v>3</v>
      </c>
      <c r="D414" s="25">
        <v>4</v>
      </c>
      <c r="E414" s="60">
        <v>5</v>
      </c>
      <c r="F414" s="61">
        <v>6</v>
      </c>
      <c r="G414" s="149">
        <v>7</v>
      </c>
      <c r="H414" s="355"/>
      <c r="I414" s="22"/>
    </row>
    <row r="415" spans="1:9" s="23" customFormat="1" ht="14.25" customHeight="1">
      <c r="A415" s="177"/>
      <c r="B415" s="178"/>
      <c r="C415" s="179"/>
      <c r="D415" s="178"/>
      <c r="E415" s="112"/>
      <c r="F415" s="178"/>
      <c r="G415" s="180"/>
      <c r="H415" s="22"/>
      <c r="I415" s="22"/>
    </row>
    <row r="416" spans="1:9" s="23" customFormat="1" ht="14.25" customHeight="1">
      <c r="A416" s="9">
        <v>600</v>
      </c>
      <c r="B416" s="181"/>
      <c r="C416" s="182"/>
      <c r="D416" s="181" t="s">
        <v>32</v>
      </c>
      <c r="E416" s="105">
        <f>SUM(E418)</f>
        <v>250000</v>
      </c>
      <c r="F416" s="72">
        <f>SUM(F418)</f>
        <v>250000</v>
      </c>
      <c r="G416" s="162">
        <f>SUM(F416/E416)</f>
        <v>1</v>
      </c>
      <c r="H416" s="22"/>
      <c r="I416" s="22"/>
    </row>
    <row r="417" spans="1:9" s="23" customFormat="1" ht="14.25" customHeight="1">
      <c r="A417" s="9"/>
      <c r="B417" s="183"/>
      <c r="C417" s="184"/>
      <c r="D417" s="183"/>
      <c r="E417" s="139"/>
      <c r="F417" s="97"/>
      <c r="G417" s="185"/>
      <c r="H417" s="22"/>
      <c r="I417" s="22"/>
    </row>
    <row r="418" spans="1:9" s="23" customFormat="1" ht="14.25" customHeight="1">
      <c r="A418" s="9"/>
      <c r="B418" s="35">
        <v>60014</v>
      </c>
      <c r="C418" s="186"/>
      <c r="D418" s="181" t="s">
        <v>164</v>
      </c>
      <c r="E418" s="105">
        <f>SUM(E420)</f>
        <v>250000</v>
      </c>
      <c r="F418" s="72">
        <f>SUM(F420)</f>
        <v>250000</v>
      </c>
      <c r="G418" s="162">
        <f>SUM(F418/E418)</f>
        <v>1</v>
      </c>
      <c r="H418" s="22"/>
      <c r="I418" s="22"/>
    </row>
    <row r="419" spans="1:9" s="23" customFormat="1" ht="14.25" customHeight="1">
      <c r="A419" s="9"/>
      <c r="B419" s="35"/>
      <c r="C419" s="184"/>
      <c r="D419" s="335"/>
      <c r="E419" s="107"/>
      <c r="F419" s="97"/>
      <c r="G419" s="247"/>
      <c r="H419" s="22"/>
      <c r="I419" s="22"/>
    </row>
    <row r="420" spans="1:9" s="23" customFormat="1" ht="33" customHeight="1" thickBot="1">
      <c r="A420" s="9"/>
      <c r="B420" s="35"/>
      <c r="C420" s="356">
        <v>2320</v>
      </c>
      <c r="D420" s="357" t="s">
        <v>232</v>
      </c>
      <c r="E420" s="107">
        <v>250000</v>
      </c>
      <c r="F420" s="97">
        <v>250000</v>
      </c>
      <c r="G420" s="221">
        <f>SUM(F420/E420)</f>
        <v>1</v>
      </c>
      <c r="H420" s="22"/>
      <c r="I420" s="22"/>
    </row>
    <row r="421" spans="1:9" s="23" customFormat="1" ht="14.25" customHeight="1">
      <c r="A421" s="358"/>
      <c r="B421" s="338"/>
      <c r="C421" s="359"/>
      <c r="D421" s="338"/>
      <c r="E421" s="360"/>
      <c r="F421" s="340"/>
      <c r="G421" s="361"/>
      <c r="H421" s="22"/>
      <c r="I421" s="22"/>
    </row>
    <row r="422" spans="1:9" s="23" customFormat="1" ht="15.75" customHeight="1" thickBot="1">
      <c r="A422" s="362"/>
      <c r="B422" s="363"/>
      <c r="C422" s="364"/>
      <c r="D422" s="344" t="s">
        <v>50</v>
      </c>
      <c r="E422" s="294">
        <f>SUM(E416)</f>
        <v>250000</v>
      </c>
      <c r="F422" s="345">
        <f>SUM(F416)</f>
        <v>250000</v>
      </c>
      <c r="G422" s="295">
        <f>SUM(F422/E422)</f>
        <v>1</v>
      </c>
      <c r="H422" s="365"/>
      <c r="I422" s="22"/>
    </row>
    <row r="423" spans="3:4" s="23" customFormat="1" ht="30.75" customHeight="1">
      <c r="C423" s="366"/>
      <c r="D423" s="22"/>
    </row>
    <row r="424" spans="1:9" s="3" customFormat="1" ht="14.25" customHeight="1">
      <c r="A424" s="460" t="s">
        <v>100</v>
      </c>
      <c r="B424" s="460"/>
      <c r="C424" s="460"/>
      <c r="D424" s="460"/>
      <c r="E424" s="460"/>
      <c r="F424" s="460"/>
      <c r="G424" s="460"/>
      <c r="H424" s="309"/>
      <c r="I424" s="10"/>
    </row>
    <row r="425" spans="1:9" s="23" customFormat="1" ht="14.25" customHeight="1" thickBot="1">
      <c r="A425" s="300"/>
      <c r="B425" s="300"/>
      <c r="C425" s="300"/>
      <c r="D425" s="300"/>
      <c r="E425" s="300"/>
      <c r="F425" s="300"/>
      <c r="G425" s="300"/>
      <c r="H425" s="349"/>
      <c r="I425" s="22"/>
    </row>
    <row r="426" spans="1:9" s="352" customFormat="1" ht="14.25" customHeight="1">
      <c r="A426" s="470" t="s">
        <v>30</v>
      </c>
      <c r="B426" s="482" t="s">
        <v>51</v>
      </c>
      <c r="C426" s="482" t="s">
        <v>149</v>
      </c>
      <c r="D426" s="482" t="s">
        <v>52</v>
      </c>
      <c r="E426" s="480" t="s">
        <v>3</v>
      </c>
      <c r="F426" s="482" t="s">
        <v>177</v>
      </c>
      <c r="G426" s="465" t="s">
        <v>89</v>
      </c>
      <c r="H426" s="350"/>
      <c r="I426" s="351"/>
    </row>
    <row r="427" spans="1:9" s="354" customFormat="1" ht="14.25" customHeight="1">
      <c r="A427" s="464"/>
      <c r="B427" s="483"/>
      <c r="C427" s="483"/>
      <c r="D427" s="483"/>
      <c r="E427" s="481"/>
      <c r="F427" s="483"/>
      <c r="G427" s="466"/>
      <c r="H427" s="353"/>
      <c r="I427" s="353"/>
    </row>
    <row r="428" spans="1:9" s="23" customFormat="1" ht="14.25" customHeight="1" thickBot="1">
      <c r="A428" s="24">
        <v>1</v>
      </c>
      <c r="B428" s="25">
        <v>2</v>
      </c>
      <c r="C428" s="148">
        <v>3</v>
      </c>
      <c r="D428" s="25">
        <v>4</v>
      </c>
      <c r="E428" s="60">
        <v>5</v>
      </c>
      <c r="F428" s="61">
        <v>6</v>
      </c>
      <c r="G428" s="149">
        <v>7</v>
      </c>
      <c r="H428" s="355"/>
      <c r="I428" s="22"/>
    </row>
    <row r="429" spans="1:9" s="7" customFormat="1" ht="14.25" customHeight="1">
      <c r="A429" s="9"/>
      <c r="B429" s="248"/>
      <c r="C429" s="44"/>
      <c r="D429" s="271"/>
      <c r="E429" s="96"/>
      <c r="F429" s="97"/>
      <c r="G429" s="193"/>
      <c r="H429" s="107"/>
      <c r="I429" s="139"/>
    </row>
    <row r="430" spans="1:9" s="7" customFormat="1" ht="14.25" customHeight="1">
      <c r="A430" s="9">
        <v>852</v>
      </c>
      <c r="B430" s="203"/>
      <c r="C430" s="40"/>
      <c r="D430" s="194" t="s">
        <v>193</v>
      </c>
      <c r="E430" s="81">
        <f>SUM(E432)</f>
        <v>10000</v>
      </c>
      <c r="F430" s="92">
        <f>SUM(F432)</f>
        <v>10000</v>
      </c>
      <c r="G430" s="162">
        <f>SUM(F430/E430)</f>
        <v>1</v>
      </c>
      <c r="H430" s="107"/>
      <c r="I430" s="139"/>
    </row>
    <row r="431" spans="1:9" s="7" customFormat="1" ht="14.25" customHeight="1">
      <c r="A431" s="9"/>
      <c r="B431" s="35"/>
      <c r="C431" s="39"/>
      <c r="D431" s="202"/>
      <c r="E431" s="96"/>
      <c r="F431" s="97"/>
      <c r="G431" s="193"/>
      <c r="H431" s="107"/>
      <c r="I431" s="139"/>
    </row>
    <row r="432" spans="1:9" s="7" customFormat="1" ht="14.25" customHeight="1">
      <c r="A432" s="9"/>
      <c r="B432" s="35">
        <v>85295</v>
      </c>
      <c r="C432" s="40"/>
      <c r="D432" s="194" t="s">
        <v>140</v>
      </c>
      <c r="E432" s="81">
        <f>SUM(E434:E434)</f>
        <v>10000</v>
      </c>
      <c r="F432" s="72">
        <f>SUM(F434:F434)</f>
        <v>10000</v>
      </c>
      <c r="G432" s="162">
        <f>SUM(F432/E432)</f>
        <v>1</v>
      </c>
      <c r="H432" s="107"/>
      <c r="I432" s="139"/>
    </row>
    <row r="433" spans="1:9" s="7" customFormat="1" ht="14.25" customHeight="1">
      <c r="A433" s="9"/>
      <c r="B433" s="35"/>
      <c r="C433" s="219"/>
      <c r="D433" s="202"/>
      <c r="E433" s="96"/>
      <c r="F433" s="97"/>
      <c r="G433" s="263"/>
      <c r="H433" s="107"/>
      <c r="I433" s="139"/>
    </row>
    <row r="434" spans="1:9" s="7" customFormat="1" ht="30.75" customHeight="1" thickBot="1">
      <c r="A434" s="34"/>
      <c r="B434" s="230"/>
      <c r="C434" s="281" t="s">
        <v>101</v>
      </c>
      <c r="D434" s="367" t="s">
        <v>174</v>
      </c>
      <c r="E434" s="233">
        <v>10000</v>
      </c>
      <c r="F434" s="234">
        <v>10000</v>
      </c>
      <c r="G434" s="400">
        <f>SUM(F434/E434)</f>
        <v>1</v>
      </c>
      <c r="H434" s="107"/>
      <c r="I434" s="139"/>
    </row>
    <row r="435" spans="1:9" s="23" customFormat="1" ht="14.25" customHeight="1">
      <c r="A435" s="358"/>
      <c r="B435" s="338"/>
      <c r="C435" s="359"/>
      <c r="D435" s="338"/>
      <c r="E435" s="360"/>
      <c r="F435" s="340"/>
      <c r="G435" s="361"/>
      <c r="H435" s="22"/>
      <c r="I435" s="22"/>
    </row>
    <row r="436" spans="1:9" s="23" customFormat="1" ht="15.75" customHeight="1" thickBot="1">
      <c r="A436" s="362"/>
      <c r="B436" s="363"/>
      <c r="C436" s="364"/>
      <c r="D436" s="344" t="s">
        <v>50</v>
      </c>
      <c r="E436" s="294">
        <f>SUM(E430)</f>
        <v>10000</v>
      </c>
      <c r="F436" s="136">
        <f>SUM(F430)</f>
        <v>10000</v>
      </c>
      <c r="G436" s="295">
        <f>SUM(F436/E436)</f>
        <v>1</v>
      </c>
      <c r="H436" s="365"/>
      <c r="I436" s="22"/>
    </row>
    <row r="437" spans="1:9" s="7" customFormat="1" ht="30.75" customHeight="1">
      <c r="A437" s="38"/>
      <c r="B437" s="38"/>
      <c r="C437" s="368"/>
      <c r="D437" s="369"/>
      <c r="E437" s="96"/>
      <c r="F437" s="370"/>
      <c r="G437" s="371"/>
      <c r="H437" s="107"/>
      <c r="I437" s="139"/>
    </row>
    <row r="438" spans="1:9" s="23" customFormat="1" ht="14.25" customHeight="1">
      <c r="A438" s="460" t="s">
        <v>102</v>
      </c>
      <c r="B438" s="460"/>
      <c r="C438" s="460"/>
      <c r="D438" s="460"/>
      <c r="E438" s="460"/>
      <c r="F438" s="460"/>
      <c r="G438" s="460"/>
      <c r="H438" s="349"/>
      <c r="I438" s="22"/>
    </row>
    <row r="439" spans="1:9" s="23" customFormat="1" ht="14.25" customHeight="1" thickBot="1">
      <c r="A439" s="461"/>
      <c r="B439" s="461"/>
      <c r="C439" s="461"/>
      <c r="D439" s="461"/>
      <c r="E439" s="461"/>
      <c r="F439" s="461"/>
      <c r="G439" s="461"/>
      <c r="H439" s="349"/>
      <c r="I439" s="22"/>
    </row>
    <row r="440" spans="1:9" s="352" customFormat="1" ht="14.25" customHeight="1">
      <c r="A440" s="470" t="s">
        <v>30</v>
      </c>
      <c r="B440" s="482" t="s">
        <v>51</v>
      </c>
      <c r="C440" s="482" t="s">
        <v>149</v>
      </c>
      <c r="D440" s="482" t="s">
        <v>52</v>
      </c>
      <c r="E440" s="480" t="s">
        <v>3</v>
      </c>
      <c r="F440" s="482" t="s">
        <v>177</v>
      </c>
      <c r="G440" s="465" t="s">
        <v>89</v>
      </c>
      <c r="H440" s="350"/>
      <c r="I440" s="351"/>
    </row>
    <row r="441" spans="1:9" s="354" customFormat="1" ht="14.25" customHeight="1">
      <c r="A441" s="464"/>
      <c r="B441" s="483"/>
      <c r="C441" s="483"/>
      <c r="D441" s="483"/>
      <c r="E441" s="481"/>
      <c r="F441" s="483"/>
      <c r="G441" s="466"/>
      <c r="H441" s="353"/>
      <c r="I441" s="353"/>
    </row>
    <row r="442" spans="1:9" s="23" customFormat="1" ht="14.25" customHeight="1" thickBot="1">
      <c r="A442" s="24">
        <v>1</v>
      </c>
      <c r="B442" s="25">
        <v>2</v>
      </c>
      <c r="C442" s="148">
        <v>3</v>
      </c>
      <c r="D442" s="25">
        <v>4</v>
      </c>
      <c r="E442" s="60">
        <v>5</v>
      </c>
      <c r="F442" s="61">
        <v>6</v>
      </c>
      <c r="G442" s="149">
        <v>7</v>
      </c>
      <c r="H442" s="355"/>
      <c r="I442" s="22"/>
    </row>
    <row r="443" spans="1:9" s="23" customFormat="1" ht="14.25" customHeight="1">
      <c r="A443" s="177"/>
      <c r="B443" s="178"/>
      <c r="C443" s="372"/>
      <c r="D443" s="373"/>
      <c r="E443" s="338"/>
      <c r="F443" s="178"/>
      <c r="G443" s="180"/>
      <c r="H443" s="22"/>
      <c r="I443" s="22"/>
    </row>
    <row r="444" spans="1:9" s="23" customFormat="1" ht="14.25" customHeight="1">
      <c r="A444" s="9">
        <v>750</v>
      </c>
      <c r="B444" s="181"/>
      <c r="C444" s="182"/>
      <c r="D444" s="374" t="s">
        <v>35</v>
      </c>
      <c r="E444" s="375">
        <f>SUM(E446)</f>
        <v>250000</v>
      </c>
      <c r="F444" s="72">
        <f>SUM(F446)</f>
        <v>303039.2</v>
      </c>
      <c r="G444" s="162">
        <f>SUM(F444/E444)</f>
        <v>1.2122</v>
      </c>
      <c r="H444" s="22"/>
      <c r="I444" s="22"/>
    </row>
    <row r="445" spans="1:9" s="23" customFormat="1" ht="14.25" customHeight="1">
      <c r="A445" s="9"/>
      <c r="B445" s="183"/>
      <c r="C445" s="376"/>
      <c r="D445" s="12"/>
      <c r="E445" s="183"/>
      <c r="F445" s="97"/>
      <c r="G445" s="185"/>
      <c r="H445" s="22"/>
      <c r="I445" s="22"/>
    </row>
    <row r="446" spans="1:9" s="23" customFormat="1" ht="14.25" customHeight="1">
      <c r="A446" s="9"/>
      <c r="B446" s="35">
        <v>75011</v>
      </c>
      <c r="C446" s="182"/>
      <c r="D446" s="374" t="s">
        <v>171</v>
      </c>
      <c r="E446" s="375">
        <f>SUM(E448)</f>
        <v>250000</v>
      </c>
      <c r="F446" s="72">
        <f>SUM(F448)</f>
        <v>303039.2</v>
      </c>
      <c r="G446" s="162">
        <f>SUM(F446/E446)</f>
        <v>1.2122</v>
      </c>
      <c r="H446" s="22"/>
      <c r="I446" s="22"/>
    </row>
    <row r="447" spans="1:9" s="23" customFormat="1" ht="14.25" customHeight="1">
      <c r="A447" s="9"/>
      <c r="B447" s="35"/>
      <c r="C447" s="376"/>
      <c r="D447" s="377"/>
      <c r="E447" s="378"/>
      <c r="F447" s="97"/>
      <c r="G447" s="247"/>
      <c r="H447" s="22"/>
      <c r="I447" s="22"/>
    </row>
    <row r="448" spans="1:9" s="23" customFormat="1" ht="13.5" thickBot="1">
      <c r="A448" s="209"/>
      <c r="B448" s="210"/>
      <c r="C448" s="379" t="s">
        <v>207</v>
      </c>
      <c r="D448" s="380" t="s">
        <v>236</v>
      </c>
      <c r="E448" s="381">
        <v>250000</v>
      </c>
      <c r="F448" s="200">
        <v>303039.2</v>
      </c>
      <c r="G448" s="201">
        <f>SUM(F448/E448)</f>
        <v>1.2122</v>
      </c>
      <c r="H448" s="22"/>
      <c r="I448" s="22"/>
    </row>
    <row r="449" spans="1:9" s="23" customFormat="1" ht="14.25" customHeight="1" thickTop="1">
      <c r="A449" s="382"/>
      <c r="B449" s="178"/>
      <c r="C449" s="383"/>
      <c r="D449" s="112"/>
      <c r="E449" s="178"/>
      <c r="F449" s="178"/>
      <c r="G449" s="185"/>
      <c r="H449" s="22"/>
      <c r="I449" s="22"/>
    </row>
    <row r="450" spans="1:9" s="23" customFormat="1" ht="14.25" customHeight="1">
      <c r="A450" s="9">
        <v>852</v>
      </c>
      <c r="B450" s="181"/>
      <c r="C450" s="182"/>
      <c r="D450" s="384" t="s">
        <v>193</v>
      </c>
      <c r="E450" s="375">
        <f>SUM(E452+E456)</f>
        <v>7000</v>
      </c>
      <c r="F450" s="42">
        <f>SUM(F452+F456)</f>
        <v>43654.98</v>
      </c>
      <c r="G450" s="162"/>
      <c r="H450" s="22"/>
      <c r="I450" s="22"/>
    </row>
    <row r="451" spans="1:9" s="23" customFormat="1" ht="14.25" customHeight="1">
      <c r="A451" s="9"/>
      <c r="B451" s="183"/>
      <c r="C451" s="385"/>
      <c r="D451" s="386" t="s">
        <v>259</v>
      </c>
      <c r="E451" s="183"/>
      <c r="F451" s="97"/>
      <c r="G451" s="185"/>
      <c r="H451" s="22"/>
      <c r="I451" s="22"/>
    </row>
    <row r="452" spans="1:9" s="23" customFormat="1" ht="14.25" customHeight="1">
      <c r="A452" s="9"/>
      <c r="B452" s="35">
        <v>85212</v>
      </c>
      <c r="C452" s="182"/>
      <c r="D452" s="387" t="s">
        <v>260</v>
      </c>
      <c r="E452" s="375">
        <f>SUM(E454)</f>
        <v>0</v>
      </c>
      <c r="F452" s="72">
        <f>SUM(F454)</f>
        <v>41118.85</v>
      </c>
      <c r="G452" s="162"/>
      <c r="H452" s="22"/>
      <c r="I452" s="22"/>
    </row>
    <row r="453" spans="1:9" s="23" customFormat="1" ht="14.25" customHeight="1">
      <c r="A453" s="9"/>
      <c r="B453" s="35"/>
      <c r="C453" s="385"/>
      <c r="D453" s="377"/>
      <c r="E453" s="388"/>
      <c r="F453" s="229"/>
      <c r="G453" s="389"/>
      <c r="H453" s="22"/>
      <c r="I453" s="22"/>
    </row>
    <row r="454" spans="1:9" s="23" customFormat="1" ht="12.75">
      <c r="A454" s="9"/>
      <c r="B454" s="33"/>
      <c r="C454" s="390" t="s">
        <v>205</v>
      </c>
      <c r="D454" s="391" t="s">
        <v>234</v>
      </c>
      <c r="E454" s="375">
        <v>0</v>
      </c>
      <c r="F454" s="72">
        <v>41118.85</v>
      </c>
      <c r="G454" s="162"/>
      <c r="H454" s="22"/>
      <c r="I454" s="22"/>
    </row>
    <row r="455" spans="1:9" s="23" customFormat="1" ht="14.25" customHeight="1">
      <c r="A455" s="9"/>
      <c r="B455" s="183"/>
      <c r="C455" s="385"/>
      <c r="D455" s="386"/>
      <c r="E455" s="183"/>
      <c r="F455" s="97"/>
      <c r="G455" s="185"/>
      <c r="H455" s="22"/>
      <c r="I455" s="22"/>
    </row>
    <row r="456" spans="1:9" s="23" customFormat="1" ht="14.25" customHeight="1">
      <c r="A456" s="9"/>
      <c r="B456" s="35">
        <v>85228</v>
      </c>
      <c r="C456" s="182"/>
      <c r="D456" s="374" t="s">
        <v>197</v>
      </c>
      <c r="E456" s="375">
        <f>SUM(E458)</f>
        <v>7000</v>
      </c>
      <c r="F456" s="72">
        <f>SUM(F458)</f>
        <v>2536.13</v>
      </c>
      <c r="G456" s="162">
        <f>SUM(F456/E456)</f>
        <v>0.3623</v>
      </c>
      <c r="H456" s="22"/>
      <c r="I456" s="22"/>
    </row>
    <row r="457" spans="1:9" s="23" customFormat="1" ht="14.25" customHeight="1">
      <c r="A457" s="9"/>
      <c r="B457" s="35"/>
      <c r="C457" s="385"/>
      <c r="D457" s="110"/>
      <c r="E457" s="378"/>
      <c r="F457" s="97"/>
      <c r="G457" s="247"/>
      <c r="H457" s="22"/>
      <c r="I457" s="22"/>
    </row>
    <row r="458" spans="1:9" s="23" customFormat="1" ht="13.5" thickBot="1">
      <c r="A458" s="9"/>
      <c r="B458" s="35"/>
      <c r="C458" s="392" t="s">
        <v>226</v>
      </c>
      <c r="D458" s="393" t="s">
        <v>239</v>
      </c>
      <c r="E458" s="378">
        <v>7000</v>
      </c>
      <c r="F458" s="97">
        <v>2536.13</v>
      </c>
      <c r="G458" s="221">
        <f>SUM(F458/E458)</f>
        <v>0.3623</v>
      </c>
      <c r="H458" s="22"/>
      <c r="I458" s="22"/>
    </row>
    <row r="459" spans="1:9" s="23" customFormat="1" ht="14.25" customHeight="1">
      <c r="A459" s="358"/>
      <c r="B459" s="338"/>
      <c r="C459" s="337"/>
      <c r="D459" s="394"/>
      <c r="E459" s="338"/>
      <c r="F459" s="340"/>
      <c r="G459" s="395"/>
      <c r="H459" s="22"/>
      <c r="I459" s="22"/>
    </row>
    <row r="460" spans="1:9" s="23" customFormat="1" ht="15.75" customHeight="1" thickBot="1">
      <c r="A460" s="362"/>
      <c r="B460" s="363"/>
      <c r="C460" s="396"/>
      <c r="D460" s="397" t="s">
        <v>50</v>
      </c>
      <c r="E460" s="398">
        <f>SUM(E444+E450)</f>
        <v>257000</v>
      </c>
      <c r="F460" s="136">
        <f>SUM(F444+F450)</f>
        <v>346694.18</v>
      </c>
      <c r="G460" s="399">
        <f>SUM(F460/E460)</f>
        <v>1.349</v>
      </c>
      <c r="H460" s="365"/>
      <c r="I460" s="22"/>
    </row>
  </sheetData>
  <mergeCells count="58">
    <mergeCell ref="A5:G5"/>
    <mergeCell ref="A3:G3"/>
    <mergeCell ref="A2:G2"/>
    <mergeCell ref="A1:G1"/>
    <mergeCell ref="A438:G438"/>
    <mergeCell ref="A439:G439"/>
    <mergeCell ref="A440:A441"/>
    <mergeCell ref="B440:B441"/>
    <mergeCell ref="C440:C441"/>
    <mergeCell ref="D440:D441"/>
    <mergeCell ref="E440:E441"/>
    <mergeCell ref="F440:F441"/>
    <mergeCell ref="G440:G441"/>
    <mergeCell ref="A424:G424"/>
    <mergeCell ref="A426:A427"/>
    <mergeCell ref="B426:B427"/>
    <mergeCell ref="C426:C427"/>
    <mergeCell ref="D426:D427"/>
    <mergeCell ref="E426:E427"/>
    <mergeCell ref="F426:F427"/>
    <mergeCell ref="G426:G427"/>
    <mergeCell ref="A410:G410"/>
    <mergeCell ref="A411:G411"/>
    <mergeCell ref="A412:A413"/>
    <mergeCell ref="B412:B413"/>
    <mergeCell ref="C412:C413"/>
    <mergeCell ref="D412:D413"/>
    <mergeCell ref="E412:E413"/>
    <mergeCell ref="F412:F413"/>
    <mergeCell ref="G412:G413"/>
    <mergeCell ref="A328:G328"/>
    <mergeCell ref="A330:A331"/>
    <mergeCell ref="B330:B331"/>
    <mergeCell ref="C330:C331"/>
    <mergeCell ref="D330:D331"/>
    <mergeCell ref="E330:E331"/>
    <mergeCell ref="F330:F331"/>
    <mergeCell ref="G330:G331"/>
    <mergeCell ref="A62:G62"/>
    <mergeCell ref="A63:A64"/>
    <mergeCell ref="B63:B64"/>
    <mergeCell ref="C63:C64"/>
    <mergeCell ref="D63:D64"/>
    <mergeCell ref="E63:E64"/>
    <mergeCell ref="F63:F64"/>
    <mergeCell ref="G63:G64"/>
    <mergeCell ref="C15:D15"/>
    <mergeCell ref="C17:D17"/>
    <mergeCell ref="C19:D19"/>
    <mergeCell ref="A61:G61"/>
    <mergeCell ref="A7:G7"/>
    <mergeCell ref="A9:G9"/>
    <mergeCell ref="A11:G11"/>
    <mergeCell ref="B13:B14"/>
    <mergeCell ref="C13:D14"/>
    <mergeCell ref="E13:E14"/>
    <mergeCell ref="F13:F14"/>
    <mergeCell ref="G13:G14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66" r:id="rId1"/>
  <rowBreaks count="7" manualBreakCount="7">
    <brk id="59" max="6" man="1"/>
    <brk id="117" max="6" man="1"/>
    <brk id="175" max="6" man="1"/>
    <brk id="222" max="6" man="1"/>
    <brk id="279" max="6" man="1"/>
    <brk id="326" max="6" man="1"/>
    <brk id="40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J250"/>
  <sheetViews>
    <sheetView showGridLines="0" view="pageBreakPreview" zoomScaleSheetLayoutView="100" workbookViewId="0" topLeftCell="A1">
      <selection activeCell="G39" sqref="G39"/>
    </sheetView>
  </sheetViews>
  <sheetFormatPr defaultColWidth="9.00390625" defaultRowHeight="12"/>
  <cols>
    <col min="1" max="1" width="67.00390625" style="1" customWidth="1"/>
    <col min="2" max="3" width="18.00390625" style="28" customWidth="1"/>
    <col min="4" max="4" width="12.25390625" style="1" customWidth="1"/>
    <col min="5" max="5" width="14.875" style="1" customWidth="1"/>
    <col min="6" max="6" width="9.125" style="1" customWidth="1"/>
    <col min="7" max="7" width="53.625" style="1" bestFit="1" customWidth="1"/>
    <col min="8" max="8" width="23.125" style="1" customWidth="1"/>
    <col min="9" max="9" width="11.00390625" style="1" bestFit="1" customWidth="1"/>
    <col min="10" max="16384" width="9.125" style="1" customWidth="1"/>
  </cols>
  <sheetData>
    <row r="1" spans="1:5" ht="14.25" customHeight="1">
      <c r="A1" s="51" t="s">
        <v>103</v>
      </c>
      <c r="B1" s="401"/>
      <c r="C1" s="402"/>
      <c r="E1" s="403"/>
    </row>
    <row r="2" spans="1:4" ht="15" thickBot="1">
      <c r="A2" s="404"/>
      <c r="B2" s="405"/>
      <c r="C2" s="405"/>
      <c r="D2" s="406" t="s">
        <v>172</v>
      </c>
    </row>
    <row r="3" spans="1:4" ht="15.75" customHeight="1">
      <c r="A3" s="407" t="s">
        <v>2</v>
      </c>
      <c r="B3" s="408" t="s">
        <v>3</v>
      </c>
      <c r="C3" s="409" t="s">
        <v>177</v>
      </c>
      <c r="D3" s="458" t="s">
        <v>104</v>
      </c>
    </row>
    <row r="4" spans="1:4" ht="12.75" customHeight="1" thickBot="1">
      <c r="A4" s="410"/>
      <c r="B4" s="411"/>
      <c r="C4" s="412"/>
      <c r="D4" s="459"/>
    </row>
    <row r="5" spans="1:4" ht="12">
      <c r="A5" s="413">
        <v>1</v>
      </c>
      <c r="B5" s="414">
        <v>2</v>
      </c>
      <c r="C5" s="415">
        <v>3</v>
      </c>
      <c r="D5" s="416">
        <v>4</v>
      </c>
    </row>
    <row r="6" spans="1:4" ht="9.75" customHeight="1">
      <c r="A6" s="417"/>
      <c r="B6" s="418"/>
      <c r="C6" s="419"/>
      <c r="D6" s="420"/>
    </row>
    <row r="7" spans="1:10" ht="15">
      <c r="A7" s="421" t="s">
        <v>105</v>
      </c>
      <c r="B7" s="422">
        <f>SUM(B9,B31,B37,B40,B65,)</f>
        <v>96842727.3</v>
      </c>
      <c r="C7" s="422">
        <f>SUM(C9,C31,C37,C40,C65,)</f>
        <v>105938848.93</v>
      </c>
      <c r="D7" s="423">
        <f>SUM(C7/B7)</f>
        <v>1.0939</v>
      </c>
      <c r="E7" s="424"/>
      <c r="G7" s="2"/>
      <c r="H7" s="2"/>
      <c r="I7" s="2"/>
      <c r="J7" s="2"/>
    </row>
    <row r="8" spans="1:10" ht="12.75" customHeight="1">
      <c r="A8" s="425"/>
      <c r="B8" s="426"/>
      <c r="C8" s="427"/>
      <c r="D8" s="428"/>
      <c r="E8" s="424"/>
      <c r="G8" s="2"/>
      <c r="H8" s="2"/>
      <c r="I8" s="488"/>
      <c r="J8" s="2"/>
    </row>
    <row r="9" spans="1:10" ht="12.75">
      <c r="A9" s="429" t="s">
        <v>4</v>
      </c>
      <c r="B9" s="430">
        <f>SUM(B10:B18,B22:B30)</f>
        <v>56565874</v>
      </c>
      <c r="C9" s="430">
        <f>SUM(C10:C18,C22:C30)</f>
        <v>65715955.76</v>
      </c>
      <c r="D9" s="431">
        <f aca="true" t="shared" si="0" ref="D9:D18">SUM(C9/B9)</f>
        <v>1.1618</v>
      </c>
      <c r="E9" s="432"/>
      <c r="G9" s="2"/>
      <c r="H9" s="2"/>
      <c r="I9" s="2"/>
      <c r="J9" s="2"/>
    </row>
    <row r="10" spans="1:10" ht="12.75">
      <c r="A10" s="433" t="s">
        <v>5</v>
      </c>
      <c r="B10" s="434">
        <f>32200000+1800000</f>
        <v>34000000</v>
      </c>
      <c r="C10" s="435">
        <f>35933087.65+2340695.4</f>
        <v>38273783.05</v>
      </c>
      <c r="D10" s="4">
        <f t="shared" si="0"/>
        <v>1.1257</v>
      </c>
      <c r="E10" s="424"/>
      <c r="G10" s="489"/>
      <c r="H10" s="490"/>
      <c r="I10" s="491"/>
      <c r="J10" s="2"/>
    </row>
    <row r="11" spans="1:10" ht="12.75">
      <c r="A11" s="433" t="s">
        <v>6</v>
      </c>
      <c r="B11" s="434">
        <f>184400+175600</f>
        <v>360000</v>
      </c>
      <c r="C11" s="435">
        <f>165766.8+169817.27</f>
        <v>335584.07</v>
      </c>
      <c r="D11" s="4">
        <f t="shared" si="0"/>
        <v>0.9322</v>
      </c>
      <c r="E11" s="424"/>
      <c r="G11" s="489"/>
      <c r="H11" s="490"/>
      <c r="I11" s="491"/>
      <c r="J11" s="2"/>
    </row>
    <row r="12" spans="1:10" ht="12.75">
      <c r="A12" s="433" t="s">
        <v>7</v>
      </c>
      <c r="B12" s="434">
        <v>65000</v>
      </c>
      <c r="C12" s="435">
        <v>62052.79</v>
      </c>
      <c r="D12" s="4">
        <f t="shared" si="0"/>
        <v>0.9547</v>
      </c>
      <c r="E12" s="424"/>
      <c r="G12" s="492"/>
      <c r="H12" s="493"/>
      <c r="I12" s="494"/>
      <c r="J12" s="2"/>
    </row>
    <row r="13" spans="1:10" ht="12.75">
      <c r="A13" s="433" t="s">
        <v>8</v>
      </c>
      <c r="B13" s="434">
        <v>200</v>
      </c>
      <c r="C13" s="435">
        <v>168.4</v>
      </c>
      <c r="D13" s="4">
        <f t="shared" si="0"/>
        <v>0.842</v>
      </c>
      <c r="E13" s="424"/>
      <c r="G13" s="492"/>
      <c r="H13" s="493"/>
      <c r="I13" s="494"/>
      <c r="J13" s="2"/>
    </row>
    <row r="14" spans="1:10" ht="12.75">
      <c r="A14" s="433" t="s">
        <v>9</v>
      </c>
      <c r="B14" s="434">
        <v>80000</v>
      </c>
      <c r="C14" s="435">
        <v>126980</v>
      </c>
      <c r="D14" s="4">
        <f t="shared" si="0"/>
        <v>1.5873</v>
      </c>
      <c r="E14" s="424"/>
      <c r="G14" s="492"/>
      <c r="H14" s="493"/>
      <c r="I14" s="494"/>
      <c r="J14" s="2"/>
    </row>
    <row r="15" spans="1:10" ht="12.75">
      <c r="A15" s="433" t="s">
        <v>10</v>
      </c>
      <c r="B15" s="434">
        <v>95000</v>
      </c>
      <c r="C15" s="435">
        <v>147164.2</v>
      </c>
      <c r="D15" s="4">
        <f t="shared" si="0"/>
        <v>1.5491</v>
      </c>
      <c r="E15" s="424"/>
      <c r="G15" s="492"/>
      <c r="H15" s="493"/>
      <c r="I15" s="494"/>
      <c r="J15" s="2"/>
    </row>
    <row r="16" spans="1:10" ht="12.75">
      <c r="A16" s="433" t="s">
        <v>11</v>
      </c>
      <c r="B16" s="434">
        <v>200000</v>
      </c>
      <c r="C16" s="435">
        <v>170662.35</v>
      </c>
      <c r="D16" s="4">
        <f t="shared" si="0"/>
        <v>0.8533</v>
      </c>
      <c r="E16" s="424"/>
      <c r="G16" s="492"/>
      <c r="H16" s="493"/>
      <c r="I16" s="494"/>
      <c r="J16" s="2"/>
    </row>
    <row r="17" spans="1:10" ht="12.75">
      <c r="A17" s="433" t="s">
        <v>15</v>
      </c>
      <c r="B17" s="434">
        <f>30000+640000</f>
        <v>670000</v>
      </c>
      <c r="C17" s="435">
        <f>27397.4+1609422.55</f>
        <v>1636819.95</v>
      </c>
      <c r="D17" s="4">
        <f t="shared" si="0"/>
        <v>2.443</v>
      </c>
      <c r="E17" s="424"/>
      <c r="G17" s="489"/>
      <c r="H17" s="490"/>
      <c r="I17" s="491"/>
      <c r="J17" s="2"/>
    </row>
    <row r="18" spans="1:10" ht="12.75">
      <c r="A18" s="433" t="s">
        <v>106</v>
      </c>
      <c r="B18" s="436">
        <f>SUM(B20:B21)</f>
        <v>19350000</v>
      </c>
      <c r="C18" s="437">
        <f>SUM(C20:C21)</f>
        <v>22860361.49</v>
      </c>
      <c r="D18" s="5">
        <f t="shared" si="0"/>
        <v>1.1814</v>
      </c>
      <c r="E18" s="424"/>
      <c r="G18" s="489"/>
      <c r="H18" s="490"/>
      <c r="I18" s="491"/>
      <c r="J18" s="2"/>
    </row>
    <row r="19" spans="1:10" ht="12.75">
      <c r="A19" s="433" t="s">
        <v>16</v>
      </c>
      <c r="B19" s="438"/>
      <c r="C19" s="439"/>
      <c r="D19" s="440"/>
      <c r="E19" s="424"/>
      <c r="G19" s="489"/>
      <c r="H19" s="495"/>
      <c r="I19" s="494"/>
      <c r="J19" s="2"/>
    </row>
    <row r="20" spans="1:10" ht="12.75">
      <c r="A20" s="433" t="s">
        <v>199</v>
      </c>
      <c r="B20" s="434">
        <v>19000000</v>
      </c>
      <c r="C20" s="435">
        <v>21335592</v>
      </c>
      <c r="D20" s="4">
        <f>SUM(C20/B20)</f>
        <v>1.1229</v>
      </c>
      <c r="E20" s="424"/>
      <c r="G20" s="496"/>
      <c r="H20" s="497"/>
      <c r="I20" s="498"/>
      <c r="J20" s="2"/>
    </row>
    <row r="21" spans="1:10" ht="12.75">
      <c r="A21" s="433" t="s">
        <v>17</v>
      </c>
      <c r="B21" s="434">
        <v>350000</v>
      </c>
      <c r="C21" s="435">
        <v>1524769.49</v>
      </c>
      <c r="D21" s="4">
        <f>SUM(C21/B21)</f>
        <v>4.3565</v>
      </c>
      <c r="E21" s="424"/>
      <c r="G21" s="496"/>
      <c r="H21" s="497"/>
      <c r="I21" s="498"/>
      <c r="J21" s="2"/>
    </row>
    <row r="22" spans="1:10" ht="12.75">
      <c r="A22" s="433" t="s">
        <v>18</v>
      </c>
      <c r="B22" s="434">
        <f>30000+135000</f>
        <v>165000</v>
      </c>
      <c r="C22" s="435">
        <f>29646.1+141339.08</f>
        <v>170985.18</v>
      </c>
      <c r="D22" s="4">
        <f>SUM(C22/B22)</f>
        <v>1.0363</v>
      </c>
      <c r="E22" s="424"/>
      <c r="G22" s="492"/>
      <c r="H22" s="493"/>
      <c r="I22" s="494"/>
      <c r="J22" s="2"/>
    </row>
    <row r="23" spans="1:10" ht="12.75">
      <c r="A23" s="433" t="s">
        <v>19</v>
      </c>
      <c r="B23" s="434">
        <f>160000+400</f>
        <v>160400</v>
      </c>
      <c r="C23" s="435">
        <f>173059.5+566.45</f>
        <v>173625.95</v>
      </c>
      <c r="D23" s="4">
        <f>SUM(C23/B23)</f>
        <v>1.0825</v>
      </c>
      <c r="E23" s="424"/>
      <c r="G23" s="492"/>
      <c r="H23" s="493"/>
      <c r="I23" s="494"/>
      <c r="J23" s="2"/>
    </row>
    <row r="24" spans="1:10" ht="12.75">
      <c r="A24" s="433" t="s">
        <v>107</v>
      </c>
      <c r="B24" s="434"/>
      <c r="C24" s="435"/>
      <c r="D24" s="440"/>
      <c r="E24" s="424"/>
      <c r="G24" s="489"/>
      <c r="H24" s="490"/>
      <c r="I24" s="491"/>
      <c r="J24" s="2"/>
    </row>
    <row r="25" spans="1:10" ht="12.75">
      <c r="A25" s="433" t="s">
        <v>108</v>
      </c>
      <c r="B25" s="434">
        <v>585000</v>
      </c>
      <c r="C25" s="435">
        <v>590070.95</v>
      </c>
      <c r="D25" s="4">
        <f aca="true" t="shared" si="1" ref="D25:D53">SUM(C25/B25)</f>
        <v>1.0087</v>
      </c>
      <c r="E25" s="424"/>
      <c r="G25" s="489"/>
      <c r="H25" s="490"/>
      <c r="I25" s="491"/>
      <c r="J25" s="2"/>
    </row>
    <row r="26" spans="1:10" ht="12.75">
      <c r="A26" s="433" t="s">
        <v>109</v>
      </c>
      <c r="B26" s="434">
        <v>600</v>
      </c>
      <c r="C26" s="435">
        <v>2051.58</v>
      </c>
      <c r="D26" s="4">
        <f t="shared" si="1"/>
        <v>3.4193</v>
      </c>
      <c r="E26" s="424"/>
      <c r="G26" s="492"/>
      <c r="H26" s="493"/>
      <c r="I26" s="494"/>
      <c r="J26" s="2"/>
    </row>
    <row r="27" spans="1:10" ht="12.75">
      <c r="A27" s="433" t="s">
        <v>110</v>
      </c>
      <c r="B27" s="434">
        <v>350000</v>
      </c>
      <c r="C27" s="435">
        <v>345011.08</v>
      </c>
      <c r="D27" s="4">
        <f t="shared" si="1"/>
        <v>0.9857</v>
      </c>
      <c r="E27" s="424"/>
      <c r="G27" s="489"/>
      <c r="H27" s="490"/>
      <c r="I27" s="491"/>
      <c r="J27" s="2"/>
    </row>
    <row r="28" spans="1:10" ht="12.75">
      <c r="A28" s="433" t="s">
        <v>111</v>
      </c>
      <c r="B28" s="434">
        <v>253374</v>
      </c>
      <c r="C28" s="435">
        <v>253744</v>
      </c>
      <c r="D28" s="4">
        <f t="shared" si="1"/>
        <v>1.0015</v>
      </c>
      <c r="E28" s="424"/>
      <c r="G28" s="492"/>
      <c r="H28" s="493"/>
      <c r="I28" s="494"/>
      <c r="J28" s="2"/>
    </row>
    <row r="29" spans="1:10" ht="12.75">
      <c r="A29" s="433" t="s">
        <v>73</v>
      </c>
      <c r="B29" s="434">
        <f>0+100000+40000</f>
        <v>140000</v>
      </c>
      <c r="C29" s="435">
        <f>12980.57+415750.02+44995.36</f>
        <v>473725.95</v>
      </c>
      <c r="D29" s="4">
        <f t="shared" si="1"/>
        <v>3.3838</v>
      </c>
      <c r="E29" s="424"/>
      <c r="G29" s="489"/>
      <c r="H29" s="490"/>
      <c r="I29" s="491"/>
      <c r="J29" s="2"/>
    </row>
    <row r="30" spans="1:10" ht="12.75">
      <c r="A30" s="441" t="s">
        <v>74</v>
      </c>
      <c r="B30" s="436">
        <v>91300</v>
      </c>
      <c r="C30" s="435">
        <v>93164.77</v>
      </c>
      <c r="D30" s="4">
        <f t="shared" si="1"/>
        <v>1.0204</v>
      </c>
      <c r="E30" s="424"/>
      <c r="G30" s="492"/>
      <c r="H30" s="493"/>
      <c r="I30" s="494"/>
      <c r="J30" s="2"/>
    </row>
    <row r="31" spans="1:10" s="21" customFormat="1" ht="12.75">
      <c r="A31" s="442" t="s">
        <v>20</v>
      </c>
      <c r="B31" s="443">
        <f>SUM(B32,B33,B35,B36,)</f>
        <v>3603169</v>
      </c>
      <c r="C31" s="444">
        <f>SUM(C32,C33,C35,C36,)</f>
        <v>4428878.93</v>
      </c>
      <c r="D31" s="431">
        <f t="shared" si="1"/>
        <v>1.2292</v>
      </c>
      <c r="E31" s="432"/>
      <c r="G31" s="499"/>
      <c r="H31" s="499"/>
      <c r="I31" s="500"/>
      <c r="J31" s="499"/>
    </row>
    <row r="32" spans="1:10" ht="12.75">
      <c r="A32" s="433" t="s">
        <v>21</v>
      </c>
      <c r="B32" s="434">
        <v>684400</v>
      </c>
      <c r="C32" s="435">
        <v>800964.24</v>
      </c>
      <c r="D32" s="4">
        <f t="shared" si="1"/>
        <v>1.1703</v>
      </c>
      <c r="E32" s="424"/>
      <c r="G32" s="501"/>
      <c r="H32" s="502"/>
      <c r="I32" s="503"/>
      <c r="J32" s="2"/>
    </row>
    <row r="33" spans="1:10" ht="12.75">
      <c r="A33" s="433" t="s">
        <v>25</v>
      </c>
      <c r="B33" s="434">
        <v>995819</v>
      </c>
      <c r="C33" s="435">
        <v>999030.81</v>
      </c>
      <c r="D33" s="4">
        <f t="shared" si="1"/>
        <v>1.0032</v>
      </c>
      <c r="E33" s="424"/>
      <c r="G33" s="2"/>
      <c r="H33" s="504"/>
      <c r="I33" s="500"/>
      <c r="J33" s="2"/>
    </row>
    <row r="34" spans="1:10" ht="12.75">
      <c r="A34" s="433" t="s">
        <v>112</v>
      </c>
      <c r="B34" s="434">
        <v>621800</v>
      </c>
      <c r="C34" s="435">
        <v>529408.32</v>
      </c>
      <c r="D34" s="4">
        <f t="shared" si="1"/>
        <v>0.8514</v>
      </c>
      <c r="E34" s="424"/>
      <c r="G34" s="2"/>
      <c r="H34" s="504"/>
      <c r="I34" s="505"/>
      <c r="J34" s="2"/>
    </row>
    <row r="35" spans="1:10" ht="12.75">
      <c r="A35" s="433" t="s">
        <v>26</v>
      </c>
      <c r="B35" s="434">
        <v>1700000</v>
      </c>
      <c r="C35" s="435">
        <v>2410538.1</v>
      </c>
      <c r="D35" s="4">
        <f t="shared" si="1"/>
        <v>1.418</v>
      </c>
      <c r="E35" s="424"/>
      <c r="G35" s="2"/>
      <c r="H35" s="2"/>
      <c r="I35" s="500"/>
      <c r="J35" s="2"/>
    </row>
    <row r="36" spans="1:10" ht="12.75">
      <c r="A36" s="441" t="s">
        <v>27</v>
      </c>
      <c r="B36" s="436">
        <v>222950</v>
      </c>
      <c r="C36" s="435">
        <v>218345.78</v>
      </c>
      <c r="D36" s="4">
        <f t="shared" si="1"/>
        <v>0.9793</v>
      </c>
      <c r="E36" s="424"/>
      <c r="G36" s="2"/>
      <c r="H36" s="2"/>
      <c r="I36" s="500"/>
      <c r="J36" s="2"/>
    </row>
    <row r="37" spans="1:10" s="21" customFormat="1" ht="12.75">
      <c r="A37" s="442" t="s">
        <v>28</v>
      </c>
      <c r="B37" s="443">
        <f>SUM(B38:B39)</f>
        <v>15072961</v>
      </c>
      <c r="C37" s="444">
        <f>SUM(C38:C39)</f>
        <v>15072961</v>
      </c>
      <c r="D37" s="431">
        <f t="shared" si="1"/>
        <v>1</v>
      </c>
      <c r="E37" s="432"/>
      <c r="G37" s="499"/>
      <c r="H37" s="499"/>
      <c r="I37" s="500"/>
      <c r="J37" s="499"/>
    </row>
    <row r="38" spans="1:9" ht="12.75">
      <c r="A38" s="445" t="s">
        <v>37</v>
      </c>
      <c r="B38" s="446">
        <v>14393425</v>
      </c>
      <c r="C38" s="446">
        <v>14393425</v>
      </c>
      <c r="D38" s="4">
        <f t="shared" si="1"/>
        <v>1</v>
      </c>
      <c r="E38" s="424"/>
      <c r="I38" s="29"/>
    </row>
    <row r="39" spans="1:9" ht="12.75">
      <c r="A39" s="441" t="s">
        <v>38</v>
      </c>
      <c r="B39" s="436">
        <v>679536</v>
      </c>
      <c r="C39" s="447">
        <v>679536</v>
      </c>
      <c r="D39" s="4">
        <f t="shared" si="1"/>
        <v>1</v>
      </c>
      <c r="E39" s="424"/>
      <c r="I39" s="29"/>
    </row>
    <row r="40" spans="1:9" s="21" customFormat="1" ht="12.75">
      <c r="A40" s="442" t="s">
        <v>39</v>
      </c>
      <c r="B40" s="443">
        <f>SUM(B41,B56,B60,B63)</f>
        <v>21051483.3</v>
      </c>
      <c r="C40" s="443">
        <f>SUM(C41,C56,C60,C63)</f>
        <v>19526827.67</v>
      </c>
      <c r="D40" s="431">
        <f t="shared" si="1"/>
        <v>0.9276</v>
      </c>
      <c r="E40" s="432"/>
      <c r="I40" s="29"/>
    </row>
    <row r="41" spans="1:9" ht="12.75">
      <c r="A41" s="433" t="s">
        <v>41</v>
      </c>
      <c r="B41" s="434">
        <f>SUM(B42+B48)</f>
        <v>10426431</v>
      </c>
      <c r="C41" s="434">
        <f>SUM(C42+C48)</f>
        <v>9457467.31</v>
      </c>
      <c r="D41" s="4">
        <f t="shared" si="1"/>
        <v>0.9071</v>
      </c>
      <c r="E41" s="424"/>
      <c r="I41" s="29"/>
    </row>
    <row r="42" spans="1:9" ht="12.75">
      <c r="A42" s="433" t="s">
        <v>113</v>
      </c>
      <c r="B42" s="434">
        <f>SUM(B43:B44)</f>
        <v>5812035</v>
      </c>
      <c r="C42" s="434">
        <f>SUM(C43:C44)</f>
        <v>5131394</v>
      </c>
      <c r="D42" s="4">
        <f t="shared" si="1"/>
        <v>0.8829</v>
      </c>
      <c r="E42" s="424"/>
      <c r="I42" s="29"/>
    </row>
    <row r="43" spans="1:9" ht="12.75">
      <c r="A43" s="433" t="s">
        <v>114</v>
      </c>
      <c r="B43" s="434">
        <v>1993589</v>
      </c>
      <c r="C43" s="448">
        <v>1962544.19</v>
      </c>
      <c r="D43" s="4">
        <f t="shared" si="1"/>
        <v>0.9844</v>
      </c>
      <c r="E43" s="424"/>
      <c r="I43" s="29"/>
    </row>
    <row r="44" spans="1:9" ht="12.75">
      <c r="A44" s="433" t="s">
        <v>115</v>
      </c>
      <c r="B44" s="434">
        <f>SUM(B45:B47)</f>
        <v>3818446</v>
      </c>
      <c r="C44" s="434">
        <f>SUM(C45:C47)</f>
        <v>3168849.81</v>
      </c>
      <c r="D44" s="4">
        <f t="shared" si="1"/>
        <v>0.8299</v>
      </c>
      <c r="E44" s="424"/>
      <c r="I44" s="29"/>
    </row>
    <row r="45" spans="1:9" ht="25.5">
      <c r="A45" s="449" t="s">
        <v>116</v>
      </c>
      <c r="B45" s="434">
        <v>3388446</v>
      </c>
      <c r="C45" s="450">
        <v>2931868.04</v>
      </c>
      <c r="D45" s="4">
        <f t="shared" si="1"/>
        <v>0.8653</v>
      </c>
      <c r="E45" s="424"/>
      <c r="I45" s="29"/>
    </row>
    <row r="46" spans="1:9" ht="25.5">
      <c r="A46" s="449" t="s">
        <v>117</v>
      </c>
      <c r="B46" s="434">
        <v>130000</v>
      </c>
      <c r="C46" s="450">
        <v>128562.37</v>
      </c>
      <c r="D46" s="4">
        <f t="shared" si="1"/>
        <v>0.9889</v>
      </c>
      <c r="E46" s="424"/>
      <c r="I46" s="29"/>
    </row>
    <row r="47" spans="1:9" ht="25.5">
      <c r="A47" s="449" t="s">
        <v>118</v>
      </c>
      <c r="B47" s="434">
        <v>300000</v>
      </c>
      <c r="C47" s="450">
        <v>108419.4</v>
      </c>
      <c r="D47" s="4">
        <f t="shared" si="1"/>
        <v>0.3614</v>
      </c>
      <c r="E47" s="424"/>
      <c r="I47" s="29"/>
    </row>
    <row r="48" spans="1:9" ht="12.75">
      <c r="A48" s="433" t="s">
        <v>119</v>
      </c>
      <c r="B48" s="434">
        <f>SUM(B49:B55)</f>
        <v>4614396</v>
      </c>
      <c r="C48" s="434">
        <f>SUM(C49:C55)</f>
        <v>4326073.31</v>
      </c>
      <c r="D48" s="4">
        <f t="shared" si="1"/>
        <v>0.9375</v>
      </c>
      <c r="E48" s="424"/>
      <c r="I48" s="29"/>
    </row>
    <row r="49" spans="1:9" ht="12.75">
      <c r="A49" s="433" t="s">
        <v>120</v>
      </c>
      <c r="B49" s="434">
        <v>2805752</v>
      </c>
      <c r="C49" s="435">
        <v>2805751.93</v>
      </c>
      <c r="D49" s="4">
        <f t="shared" si="1"/>
        <v>1</v>
      </c>
      <c r="E49" s="424"/>
      <c r="I49" s="29"/>
    </row>
    <row r="50" spans="1:9" ht="12.75">
      <c r="A50" s="433" t="s">
        <v>121</v>
      </c>
      <c r="B50" s="434">
        <v>1703717</v>
      </c>
      <c r="C50" s="435">
        <v>1422790.53</v>
      </c>
      <c r="D50" s="4">
        <f t="shared" si="1"/>
        <v>0.8351</v>
      </c>
      <c r="E50" s="424"/>
      <c r="I50" s="29"/>
    </row>
    <row r="51" spans="1:9" ht="12.75">
      <c r="A51" s="433" t="s">
        <v>122</v>
      </c>
      <c r="B51" s="434">
        <v>88748</v>
      </c>
      <c r="C51" s="435">
        <v>79873.2</v>
      </c>
      <c r="D51" s="4">
        <f t="shared" si="1"/>
        <v>0.9</v>
      </c>
      <c r="E51" s="424"/>
      <c r="I51" s="29"/>
    </row>
    <row r="52" spans="1:9" ht="12.75">
      <c r="A52" s="433" t="s">
        <v>123</v>
      </c>
      <c r="B52" s="434">
        <v>10000</v>
      </c>
      <c r="C52" s="435">
        <v>10000</v>
      </c>
      <c r="D52" s="4">
        <f t="shared" si="1"/>
        <v>1</v>
      </c>
      <c r="E52" s="424"/>
      <c r="I52" s="29"/>
    </row>
    <row r="53" spans="1:9" ht="12.75">
      <c r="A53" s="433" t="s">
        <v>124</v>
      </c>
      <c r="B53" s="434">
        <v>2717</v>
      </c>
      <c r="C53" s="435">
        <v>2757</v>
      </c>
      <c r="D53" s="4">
        <f t="shared" si="1"/>
        <v>1.0147</v>
      </c>
      <c r="E53" s="424"/>
      <c r="I53" s="29"/>
    </row>
    <row r="54" spans="1:9" ht="12.75">
      <c r="A54" s="433" t="s">
        <v>125</v>
      </c>
      <c r="B54" s="434">
        <v>0</v>
      </c>
      <c r="C54" s="435">
        <v>1439.46</v>
      </c>
      <c r="D54" s="4">
        <v>0</v>
      </c>
      <c r="E54" s="424"/>
      <c r="I54" s="29"/>
    </row>
    <row r="55" spans="1:9" ht="12.75">
      <c r="A55" s="433" t="s">
        <v>126</v>
      </c>
      <c r="B55" s="434">
        <v>3462</v>
      </c>
      <c r="C55" s="435">
        <v>3461.19</v>
      </c>
      <c r="D55" s="4">
        <f>SUM(C55/B55)</f>
        <v>0.9998</v>
      </c>
      <c r="E55" s="424"/>
      <c r="I55" s="29"/>
    </row>
    <row r="56" spans="1:9" ht="12.75">
      <c r="A56" s="433" t="s">
        <v>42</v>
      </c>
      <c r="B56" s="434">
        <f>SUM(B58)</f>
        <v>10365052.3</v>
      </c>
      <c r="C56" s="434">
        <f>SUM(C58)</f>
        <v>9809360.36</v>
      </c>
      <c r="D56" s="4">
        <f>SUM(C56/B56)</f>
        <v>0.9464</v>
      </c>
      <c r="E56" s="424"/>
      <c r="I56" s="29"/>
    </row>
    <row r="57" spans="1:9" ht="12.75">
      <c r="A57" s="433" t="s">
        <v>127</v>
      </c>
      <c r="B57" s="434"/>
      <c r="C57" s="435"/>
      <c r="D57" s="440"/>
      <c r="E57" s="424"/>
      <c r="I57" s="29"/>
    </row>
    <row r="58" spans="1:9" ht="12.75">
      <c r="A58" s="433" t="s">
        <v>43</v>
      </c>
      <c r="B58" s="434">
        <v>10365052.3</v>
      </c>
      <c r="C58" s="435">
        <v>9809360.36</v>
      </c>
      <c r="D58" s="4">
        <f>SUM(C58/B58)</f>
        <v>0.9464</v>
      </c>
      <c r="E58" s="424"/>
      <c r="I58" s="29"/>
    </row>
    <row r="59" spans="1:9" ht="12.75">
      <c r="A59" s="433" t="s">
        <v>12</v>
      </c>
      <c r="B59" s="438"/>
      <c r="C59" s="439"/>
      <c r="D59" s="440"/>
      <c r="E59" s="424"/>
      <c r="I59" s="29"/>
    </row>
    <row r="60" spans="1:9" ht="12.75">
      <c r="A60" s="433" t="s">
        <v>13</v>
      </c>
      <c r="B60" s="451">
        <f>SUM(B61)</f>
        <v>250000</v>
      </c>
      <c r="C60" s="452">
        <f>SUM(C61)</f>
        <v>250000</v>
      </c>
      <c r="D60" s="4">
        <f>SUM(C60/B60)</f>
        <v>1</v>
      </c>
      <c r="E60" s="424"/>
      <c r="I60" s="29"/>
    </row>
    <row r="61" spans="1:9" ht="12.75">
      <c r="A61" s="433" t="s">
        <v>14</v>
      </c>
      <c r="B61" s="451">
        <v>250000</v>
      </c>
      <c r="C61" s="453">
        <v>250000</v>
      </c>
      <c r="D61" s="4">
        <f>SUM(C61/B61)</f>
        <v>1</v>
      </c>
      <c r="E61" s="424"/>
      <c r="I61" s="29"/>
    </row>
    <row r="62" spans="1:9" ht="12.75">
      <c r="A62" s="433" t="s">
        <v>128</v>
      </c>
      <c r="B62" s="438"/>
      <c r="C62" s="439"/>
      <c r="D62" s="440"/>
      <c r="E62" s="424"/>
      <c r="I62" s="29"/>
    </row>
    <row r="63" spans="1:9" ht="12.75">
      <c r="A63" s="433" t="s">
        <v>129</v>
      </c>
      <c r="B63" s="451">
        <f>SUM(B64)</f>
        <v>10000</v>
      </c>
      <c r="C63" s="452">
        <f>SUM(C64)</f>
        <v>10000</v>
      </c>
      <c r="D63" s="4">
        <f>SUM(C63/B63)</f>
        <v>1</v>
      </c>
      <c r="E63" s="424"/>
      <c r="I63" s="29"/>
    </row>
    <row r="64" spans="1:9" ht="12.75">
      <c r="A64" s="433" t="s">
        <v>130</v>
      </c>
      <c r="B64" s="451">
        <v>10000</v>
      </c>
      <c r="C64" s="453">
        <v>10000</v>
      </c>
      <c r="D64" s="4">
        <f>SUM(C64/B64)</f>
        <v>1</v>
      </c>
      <c r="E64" s="424"/>
      <c r="I64" s="29"/>
    </row>
    <row r="65" spans="1:9" s="21" customFormat="1" ht="13.5" thickBot="1">
      <c r="A65" s="454" t="s">
        <v>29</v>
      </c>
      <c r="B65" s="455">
        <v>549240</v>
      </c>
      <c r="C65" s="456">
        <v>1194225.57</v>
      </c>
      <c r="D65" s="457">
        <f>SUM(C65/B65)</f>
        <v>2.1743</v>
      </c>
      <c r="E65" s="432"/>
      <c r="I65" s="29"/>
    </row>
    <row r="107" ht="12">
      <c r="D107" s="1">
        <v>532522</v>
      </c>
    </row>
    <row r="144" ht="12">
      <c r="D144" s="1">
        <v>1256964</v>
      </c>
    </row>
    <row r="157" ht="12">
      <c r="D157" s="1">
        <v>575550</v>
      </c>
    </row>
    <row r="166" ht="12">
      <c r="D166" s="1">
        <v>133500</v>
      </c>
    </row>
    <row r="174" ht="12">
      <c r="D174" s="1">
        <v>1995000</v>
      </c>
    </row>
    <row r="189" ht="12">
      <c r="D189" s="1">
        <v>344830</v>
      </c>
    </row>
    <row r="203" ht="12">
      <c r="D203" s="1">
        <v>4265392</v>
      </c>
    </row>
    <row r="250" ht="12">
      <c r="D250" s="1">
        <v>161000</v>
      </c>
    </row>
  </sheetData>
  <mergeCells count="1">
    <mergeCell ref="D3:D4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2008-04-14T09:59:43Z</cp:lastPrinted>
  <dcterms:created xsi:type="dcterms:W3CDTF">2001-05-16T07:18:04Z</dcterms:created>
  <dcterms:modified xsi:type="dcterms:W3CDTF">2008-04-16T05:45:08Z</dcterms:modified>
  <cp:category/>
  <cp:version/>
  <cp:contentType/>
  <cp:contentStatus/>
</cp:coreProperties>
</file>